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Statické zajištění silnice Poříčí\ZD\03_výkaz_výměr\"/>
    </mc:Choice>
  </mc:AlternateContent>
  <bookViews>
    <workbookView xWindow="240" yWindow="120" windowWidth="14940" windowHeight="9225"/>
  </bookViews>
  <sheets>
    <sheet name="Souhrn" sheetId="1" r:id="rId1"/>
    <sheet name="0 - 00" sheetId="2" r:id="rId2"/>
    <sheet name="1 - 01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'0 - 00'!$A$1:$M$88</definedName>
    <definedName name="_xlnm.Print_Titles" localSheetId="1">'0 - 00'!$22:$24</definedName>
    <definedName name="_xlnm.Print_Area" localSheetId="2">'1 - 01'!$A$1:$M$361</definedName>
    <definedName name="_xlnm.Print_Titles" localSheetId="2">'1 - 01'!$29:$31</definedName>
  </definedNames>
  <calcPr/>
</workbook>
</file>

<file path=xl/calcChain.xml><?xml version="1.0" encoding="utf-8"?>
<calcChain xmlns="http://schemas.openxmlformats.org/spreadsheetml/2006/main">
  <c i="3" l="1" r="R339"/>
  <c r="Q339"/>
  <c r="J339"/>
  <c r="L339"/>
  <c r="R334"/>
  <c r="Q334"/>
  <c r="J334"/>
  <c r="L334"/>
  <c r="R329"/>
  <c r="Q329"/>
  <c r="J329"/>
  <c r="L329"/>
  <c r="R324"/>
  <c r="Q324"/>
  <c r="L324"/>
  <c r="J324"/>
  <c r="R319"/>
  <c r="Q319"/>
  <c r="J319"/>
  <c r="L319"/>
  <c r="R314"/>
  <c r="Q314"/>
  <c r="J314"/>
  <c r="L314"/>
  <c r="R309"/>
  <c r="Q309"/>
  <c r="J309"/>
  <c r="L309"/>
  <c r="R304"/>
  <c r="Q304"/>
  <c r="J304"/>
  <c r="L304"/>
  <c r="R299"/>
  <c r="Q299"/>
  <c r="J299"/>
  <c r="L299"/>
  <c r="R294"/>
  <c r="Q294"/>
  <c r="J294"/>
  <c r="L294"/>
  <c r="R289"/>
  <c r="R344"/>
  <c r="Q289"/>
  <c r="Q344"/>
  <c r="J289"/>
  <c r="H345"/>
  <c r="R281"/>
  <c r="Q281"/>
  <c r="J281"/>
  <c r="L281"/>
  <c r="R276"/>
  <c r="R286"/>
  <c r="Q276"/>
  <c r="Q286"/>
  <c r="J276"/>
  <c r="L286"/>
  <c r="R268"/>
  <c r="Q268"/>
  <c r="J268"/>
  <c r="L268"/>
  <c r="R263"/>
  <c r="Q263"/>
  <c r="J263"/>
  <c r="L263"/>
  <c r="R258"/>
  <c r="Q258"/>
  <c r="J258"/>
  <c r="L258"/>
  <c r="R253"/>
  <c r="Q253"/>
  <c r="J253"/>
  <c r="L253"/>
  <c r="R248"/>
  <c r="Q248"/>
  <c r="J248"/>
  <c r="L248"/>
  <c r="R243"/>
  <c r="Q243"/>
  <c r="J243"/>
  <c r="L243"/>
  <c r="R238"/>
  <c r="Q238"/>
  <c r="J238"/>
  <c r="L238"/>
  <c r="R233"/>
  <c r="R273"/>
  <c r="Q233"/>
  <c r="Q273"/>
  <c r="J233"/>
  <c r="L273"/>
  <c r="L274"/>
  <c r="R225"/>
  <c r="Q225"/>
  <c r="L225"/>
  <c r="J225"/>
  <c r="R220"/>
  <c r="R230"/>
  <c r="Q220"/>
  <c r="Q230"/>
  <c r="J220"/>
  <c r="L230"/>
  <c r="L24"/>
  <c r="R212"/>
  <c r="Q212"/>
  <c r="J212"/>
  <c r="L212"/>
  <c r="R207"/>
  <c r="Q207"/>
  <c r="J207"/>
  <c r="L207"/>
  <c r="R202"/>
  <c r="R217"/>
  <c r="Q202"/>
  <c r="Q217"/>
  <c r="J202"/>
  <c r="H218"/>
  <c r="R194"/>
  <c r="Q194"/>
  <c r="J194"/>
  <c r="L194"/>
  <c r="R189"/>
  <c r="Q189"/>
  <c r="J189"/>
  <c r="L189"/>
  <c r="R184"/>
  <c r="Q184"/>
  <c r="J184"/>
  <c r="L184"/>
  <c r="R179"/>
  <c r="Q179"/>
  <c r="J179"/>
  <c r="L179"/>
  <c r="R174"/>
  <c r="Q174"/>
  <c r="J174"/>
  <c r="L174"/>
  <c r="R169"/>
  <c r="Q169"/>
  <c r="J169"/>
  <c r="L169"/>
  <c r="R164"/>
  <c r="Q164"/>
  <c r="L164"/>
  <c r="J164"/>
  <c r="R159"/>
  <c r="Q159"/>
  <c r="J159"/>
  <c r="L159"/>
  <c r="R154"/>
  <c r="Q154"/>
  <c r="J154"/>
  <c r="L154"/>
  <c r="R149"/>
  <c r="Q149"/>
  <c r="J149"/>
  <c r="L149"/>
  <c r="R144"/>
  <c r="Q144"/>
  <c r="J144"/>
  <c r="L144"/>
  <c r="R139"/>
  <c r="Q139"/>
  <c r="J139"/>
  <c r="L139"/>
  <c r="R134"/>
  <c r="R199"/>
  <c r="Q134"/>
  <c r="Q199"/>
  <c r="J134"/>
  <c r="L199"/>
  <c r="L200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L81"/>
  <c r="J81"/>
  <c r="R76"/>
  <c r="Q76"/>
  <c r="J76"/>
  <c r="L76"/>
  <c r="R71"/>
  <c r="Q71"/>
  <c r="J71"/>
  <c r="L71"/>
  <c r="R66"/>
  <c r="Q66"/>
  <c r="J66"/>
  <c r="L66"/>
  <c r="R61"/>
  <c r="Q61"/>
  <c r="J61"/>
  <c r="L61"/>
  <c r="R56"/>
  <c r="R131"/>
  <c r="Q56"/>
  <c r="Q131"/>
  <c r="J56"/>
  <c r="H132"/>
  <c r="R48"/>
  <c r="Q48"/>
  <c r="J48"/>
  <c r="L48"/>
  <c r="R43"/>
  <c r="Q43"/>
  <c r="J43"/>
  <c r="L43"/>
  <c r="R38"/>
  <c r="Q38"/>
  <c r="J38"/>
  <c r="L38"/>
  <c r="R33"/>
  <c r="R53"/>
  <c r="Q33"/>
  <c r="Q53"/>
  <c r="J33"/>
  <c r="H53"/>
  <c r="K27"/>
  <c r="K26"/>
  <c r="K25"/>
  <c r="K24"/>
  <c r="K23"/>
  <c r="K22"/>
  <c r="K21"/>
  <c r="K20"/>
  <c r="A13"/>
  <c r="Q11"/>
  <c r="S6"/>
  <c r="S5"/>
  <c i="2"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L31"/>
  <c r="J31"/>
  <c r="R26"/>
  <c r="R71"/>
  <c r="Q26"/>
  <c r="Q71"/>
  <c r="J26"/>
  <c r="H72"/>
  <c r="J10"/>
  <c r="S11"/>
  <c i="1" r="S20"/>
  <c i="2" r="K20"/>
  <c r="Q11"/>
  <c r="A13"/>
  <c r="S6"/>
  <c r="S5"/>
  <c i="1" r="S6"/>
  <c r="S5"/>
  <c l="1" r="D20"/>
  <c i="2" r="L71"/>
  <c r="L72"/>
  <c i="3" r="L26"/>
  <c r="L131"/>
  <c r="H200"/>
  <c r="L202"/>
  <c r="L287"/>
  <c i="2" r="L26"/>
  <c i="3" r="L22"/>
  <c r="L25"/>
  <c r="L53"/>
  <c r="L20"/>
  <c r="H54"/>
  <c r="L220"/>
  <c r="H231"/>
  <c r="L231"/>
  <c r="H274"/>
  <c r="L276"/>
  <c r="H286"/>
  <c r="J286"/>
  <c r="J287"/>
  <c r="H287"/>
  <c i="2" r="H71"/>
  <c r="S7"/>
  <c i="3" r="L33"/>
  <c r="L56"/>
  <c r="H131"/>
  <c r="J11"/>
  <c i="1" r="F21"/>
  <c i="3" r="L134"/>
  <c r="H199"/>
  <c r="J199"/>
  <c r="J200"/>
  <c r="H217"/>
  <c r="L217"/>
  <c r="L23"/>
  <c r="H230"/>
  <c r="J230"/>
  <c r="J231"/>
  <c r="L233"/>
  <c r="H273"/>
  <c r="J273"/>
  <c r="J274"/>
  <c r="L289"/>
  <c r="H344"/>
  <c r="L344"/>
  <c r="L345"/>
  <c l="1" r="J10"/>
  <c r="S11"/>
  <c i="1" r="S21"/>
  <c i="3" r="J131"/>
  <c r="J132"/>
  <c r="S199"/>
  <c r="S22"/>
  <c r="S286"/>
  <c r="S26"/>
  <c r="S273"/>
  <c r="S25"/>
  <c r="S7"/>
  <c i="1" r="S7"/>
  <c r="F13"/>
  <c i="3" r="S230"/>
  <c r="S24"/>
  <c i="2" r="J11"/>
  <c i="1" r="F20"/>
  <c i="3" r="L21"/>
  <c r="L132"/>
  <c i="2" r="L20"/>
  <c i="3" r="L27"/>
  <c r="J53"/>
  <c r="J54"/>
  <c r="L54"/>
  <c r="J217"/>
  <c r="J218"/>
  <c r="L218"/>
  <c i="2" r="J71"/>
  <c r="R11"/>
  <c i="3" r="J344"/>
  <c r="J345"/>
  <c i="2" l="1" r="J72"/>
  <c r="S71"/>
  <c r="S20"/>
  <c i="3" r="S217"/>
  <c r="S23"/>
  <c r="S131"/>
  <c r="S21"/>
  <c i="1" r="D21"/>
  <c r="F11"/>
  <c i="3" r="S344"/>
  <c r="S27"/>
  <c r="S53"/>
  <c r="S20"/>
  <c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<sst xmlns="http://schemas.openxmlformats.org/spreadsheetml/2006/main">
  <si>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</si>
  <si>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</si>
  <si>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TÚ_S_018 - III/226 6 Statické zajištění silnice Poříčí </t>
  </si>
  <si>
    <t>07.11.2025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</si>
  <si>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</si>
  <si>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</si>
  <si>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</si>
  <si>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</si>
  <si>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</si>
  <si>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</si>
  <si>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</si>
  <si>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</si>
  <si>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</si>
  <si>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</si>
  <si>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</si>
  <si>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</si>
  <si>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</si>
  <si>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</si>
  <si>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</si>
  <si>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Vedlejší a ostatní náklady</t>
  </si>
  <si>
    <t xml:space="preserve">Statické zajištění silnice Poříčí </t>
  </si>
  <si>
    <t>SOUPIS PRACÍ</t>
  </si>
  <si>
    <t xml:space="preserve">Objekt: </t>
  </si>
  <si>
    <t xml:space="preserve">Celková cena (bez DPH): </t>
  </si>
  <si>
    <t>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</si>
  <si>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</si>
  <si>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</si>
  <si>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</si>
  <si>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</si>
  <si>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</si>
  <si>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</si>
  <si>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</si>
  <si>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</si>
  <si>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</si>
  <si>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</si>
  <si>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</si>
  <si>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</si>
  <si>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</si>
  <si>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</si>
  <si>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</si>
  <si>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</si>
  <si>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</si>
  <si>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</si>
  <si>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- kompletní dopravně inženýrská opatření po dobu stavby dle projektové dokumentace, schváleného plánu ZOV a vyjádření Policie ČR _x000d_
- včetně přechodného vodorovného i svislého dopravního značení, dopravních zařízení, zábran a oplocení, včetně přenosné semaforové soustavy (dodání, montáž, pronájem, kontrola a údržba, výměna baterií, přemísťování, předznačování, demontáž a odvoz)_x000d_
- včetně nezbytné inženýrské činnosti k zajištění potřebných povolení, včetně správních poplatků_x000d_
- součástí fakturace bud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</si>
  <si>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</si>
  <si>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</si>
  <si>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</si>
  <si>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</si>
  <si>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</si>
  <si>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</si>
  <si>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02730</t>
  </si>
  <si>
    <t>POMOC PRÁCE ZŘÍZ NEBO ZAJIŠŤ OCHRANU INŽENÝRSKÝCH SÍTÍ</t>
  </si>
  <si>
    <t>- nadzemní vedení sdělovacího kabelu CETIN v levé krajnici _x000d_
- kabel bude před zahájením stavby provizorně přemístěn a vyvěšen, vč. vrácení vedení na nové sloupy (materiál jako původní sloupy - dřevěné na beton. patníku)_x000d_
- včetně dodání a osazení nových sloupů_x000d_
- po dokončení stavby bude kabel navrácen do původní polohy po osazení nových sloupů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</si>
  <si>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</si>
  <si>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</si>
  <si>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</si>
  <si>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</si>
  <si>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</si>
  <si>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</si>
  <si>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</si>
  <si>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</si>
  <si>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</si>
  <si>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</si>
  <si>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</si>
  <si>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</si>
  <si>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</si>
  <si>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</si>
  <si>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</si>
  <si>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</si>
  <si>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</si>
  <si>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</si>
  <si>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</si>
  <si>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02960</t>
  </si>
  <si>
    <t>OSTATNÍ POŽADAVKY - ODBORNÝ DOZOR</t>
  </si>
  <si>
    <t>Podrobný IG průzkum v době provádění vrtných a zemních prací (geologický a geotechnický dozor)_x000d_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</si>
  <si>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</si>
  <si>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</si>
  <si>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</si>
  <si>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</si>
  <si>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</si>
  <si>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</si>
  <si>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</si>
  <si>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</si>
  <si>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</si>
  <si>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</si>
  <si>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</si>
  <si>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 xml:space="preserve">01 - Statické zajištění silnice Poříčí </t>
  </si>
  <si>
    <t>Zemní práce</t>
  </si>
  <si>
    <t>Základy</t>
  </si>
  <si>
    <t>Svislé konstrukce</t>
  </si>
  <si>
    <t>Vodorovné konstrukce</t>
  </si>
  <si>
    <t>Komunikace</t>
  </si>
  <si>
    <t>Potrubí</t>
  </si>
  <si>
    <t>Ostatní konstrukce a práce</t>
  </si>
  <si>
    <t>014102</t>
  </si>
  <si>
    <t>a</t>
  </si>
  <si>
    <t>POPLATKY ZA SKLÁDKU</t>
  </si>
  <si>
    <t>t</t>
  </si>
  <si>
    <t>- zemina</t>
  </si>
  <si>
    <t xml:space="preserve">- z položky 12273: 50,295*1,8 = 90,531 =&gt; A _x000d_
- z položky 12383:  641,28*1,8 = 1154,304 =&gt; B _x000d_
A+B = 1244,835 =&gt; C</t>
  </si>
  <si>
    <t>zahrnuje veškeré poplatky provozovateli skládky související s uložením odpadu na skládce.</t>
  </si>
  <si>
    <t>b</t>
  </si>
  <si>
    <t>- podkladní vrstvy vozovky</t>
  </si>
  <si>
    <t xml:space="preserve">- z položky 11332:  72,46*2,0 = 144,920 =&gt; A</t>
  </si>
  <si>
    <t>Položka zahrnuje:
- veškeré poplatky provozovateli skládky související s uložením odpadu na skládce.
Položka nezahrnuje:
- x</t>
  </si>
  <si>
    <t>c</t>
  </si>
  <si>
    <t>- materiál z vrtání pilot</t>
  </si>
  <si>
    <t xml:space="preserve">- z položky 26144:  3,14*0,09*0,09*105,0*1,8 = 4,807 =&gt; A _x000d_
- z položky 26154:  3,14*0,09*0,09*245,0*1,8 = 11,216 =&gt; B _x000d_
- z položky 264415:  3,14*0,125*0,125*149,1*1,8 = 13,167 =&gt; C _x000d_
- z položky 264515:  3,14*0,125*0,125*347,9*1,8 = 30,724 =&gt; D _x000d_
A+B+C+D = 59,914 =&gt; E</t>
  </si>
  <si>
    <t>d</t>
  </si>
  <si>
    <t>- kámen z bourané zdi</t>
  </si>
  <si>
    <t xml:space="preserve">z položky 96613:  163,0*2,6 = 423,800 =&gt; A  t</t>
  </si>
  <si>
    <t>1 - Zemní práce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</si>
  <si>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</si>
  <si>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</si>
  <si>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</si>
  <si>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>17 = 17,000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</si>
  <si>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</si>
  <si>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</si>
  <si>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</si>
  <si>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2 = 2,000 =&gt; A</t>
  </si>
  <si>
    <t>11204</t>
  </si>
  <si>
    <t>KÁCENÍ STROMŮ D KMENE DO 0,3M S ODSTRANĚNÍM PAŘEZŮ</t>
  </si>
  <si>
    <t>41 = 41,000 =&gt; A</t>
  </si>
  <si>
    <t>11222</t>
  </si>
  <si>
    <t>ODSTRANĚNÍ PAŘEZŮ D DO 0,9M</t>
  </si>
  <si>
    <t>průměr pařezu 0,6 m_x000d_
- včetně naložení, odvozu a likvidace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</si>
  <si>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</si>
  <si>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11332</t>
  </si>
  <si>
    <t>ODSTRANĚNÍ PODKLADŮ ZPEVNĚNÝCH PLOCH Z KAMENIVA NESTMELENÉHO</t>
  </si>
  <si>
    <t>M3</t>
  </si>
  <si>
    <t>ŠD v celkové tl. 300 mm_x000d_
- včetně naložení, odvozu a uložení na skládku _x000d_
- poplatek za uložení na skládce viz položka 014102.b</t>
  </si>
  <si>
    <t>72,460 = 72,460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</si>
  <si>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</si>
  <si>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</si>
  <si>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</si>
  <si>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M2</t>
  </si>
  <si>
    <t>obrusná vrstva tl. 40 mm_x000d_
- včetně naložení a odvozu vyfrézovaného materiálu _x000d_
- vyfrézovaný materiál bude odkoupen zhotovitelem stavby na základě uzavřené kupní smlouvy</t>
  </si>
  <si>
    <t>507,540 = 507,540 =&gt; A</t>
  </si>
  <si>
    <t>113745</t>
  </si>
  <si>
    <t>FRÉZOVÁNÍ ZPEVNĚNÝCH PLOCH ASFALTOVÝCH TL. DO 80MM</t>
  </si>
  <si>
    <t>ložná vrstva tl. 70 mm_x000d_
- včetně naložení a odvozu vyfrézovaného materiálu _x000d_
- vyfrézovaný materiál bude odkoupen zhotovitelem stavby na základě uzavřené kupní smlouvy</t>
  </si>
  <si>
    <t>265,250 = 265,250 =&gt; A</t>
  </si>
  <si>
    <t>11512</t>
  </si>
  <si>
    <t>ČERPÁNÍ VODY DO 1000 L/MIN</t>
  </si>
  <si>
    <t>HOD</t>
  </si>
  <si>
    <t>- čerpání pracovního prostoru za hrázkou</t>
  </si>
  <si>
    <t xml:space="preserve">50 dnů á 8 hod._x000d_
50*8 = 400,000 =&gt; A  hod.</t>
  </si>
  <si>
    <t>Položka zahrnuje:
- čerpání vody na povrchu
- potrubí 
- pohotovost záložní čerpací soupravy
- zřízení čerpací jímky
- následná demontáž a likvidace těchto zařízení
Položka nezahrnuje:
- x</t>
  </si>
  <si>
    <t>12273</t>
  </si>
  <si>
    <t>ODKOPÁVKY A PROKOPÁVKY OBECNÉ TŘ. I</t>
  </si>
  <si>
    <t>- včetně naložení, odvozu a uložení na skládku _x000d_
- poplatek za uložení na skládce viz položka 014102.a</t>
  </si>
  <si>
    <t xml:space="preserve">ŠD - provizorní rozšíření vozovky: 22,8 = 22,800 =&gt; A  m3_x000d_
vytvarování rygolu pro žlabovky: (122+19)*1,3*0,15 = 27,495 =&gt; B  m3_x000d_
Celkem: A+B = 50,295 =&gt; C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</si>
  <si>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</si>
  <si>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12383</t>
  </si>
  <si>
    <t>ODKOP PRO SPOD STAVBU SILNIC A ŽELEZNIC TŘ. II</t>
  </si>
  <si>
    <t>odtěžení zeminy po etapách:_x000d_
I.prac. plocha - z výkopku tvořit prostor pro nájezd vrtného stroje_x000d_
II.prac. plocha - výkopek odvážet na skládku_x000d_
dotěžení na základovou spáru _x000d_
_x000d_
- využití materiálu do položky 17110 (154,0 m3) a položky 17411 (289,720 m3)_x000d_
- zbývající část materiálu (641,28 m3) bude uložena na skládce _x000d_
- včetně naložení, odvozu na mezideponii nebo na skládku _x000d_
- poplatek za uložení na skládce viz položka 014102.a</t>
  </si>
  <si>
    <t>1085 = 1085,000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</si>
  <si>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</si>
  <si>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</si>
  <si>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</si>
  <si>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násyp z výkopku - pracovní plocha_x000d_
- zpětné použití výkopku - zemina z položky 12383_x000d_
- posouzení vhodnosti pro další použití na stavbě bude zajištěno geotechnickým dozorem stavby_x000d_
- včetně naložení a dovozu z deponie</t>
  </si>
  <si>
    <t>154,0 = 154,000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</si>
  <si>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</si>
  <si>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</si>
  <si>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</si>
  <si>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- uložení výkopku na trvalou skládku nebo mezideponii</t>
  </si>
  <si>
    <t xml:space="preserve">- z položky 12273: 50,295 = 50,295 =&gt; A _x000d_
- z položky 12383:  1085,0 = 1085,000 =&gt; B _x000d_
A+B = 1135,295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</si>
  <si>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</si>
  <si>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</si>
  <si>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</si>
  <si>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- zpětné použití výkopku - zemina z položky 12383_x000d_
- posouzení vhodnosti pro další použití na stavbě bude zajištěno geotechnickým dozorem stavby_x000d_
- včetně naložení a dovozu z deponie</t>
  </si>
  <si>
    <t xml:space="preserve">zásyp za rubem zdi: 229,0 = 229,000 =&gt; A  m3_x000d_
zásyp před lícem zdi: 0,66*92,0 = 60,720 =&gt; B  m3_x000d_
Celkem: A+B = 289,720 =&gt; C 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</si>
  <si>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</si>
  <si>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</si>
  <si>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</si>
  <si>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0-63_x000d_
- provizorní rozšíření vozovky - zásyp stávajícího rigolu_x000d_
- včetně dodání, nákupu a dopravy vhodného materiálu</t>
  </si>
  <si>
    <t>22,8 = 22,800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</si>
  <si>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</si>
  <si>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</si>
  <si>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</si>
  <si>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- zřízení zemních hrázek pro provizorní převedení vody v korytě, včetně dopravy, dodání, natěžení a nákupu vhodného těsnící materiálu, včetně PE fólie tl. 2 mm _x000d_
- včetně zpětného rozebrání a likvidace zemních hrázek, včetně odvozu a uložení materiálu na skládce, včetně poplatku za uložení materiálu na skládce</t>
  </si>
  <si>
    <t>provizorní těsnící hrázky: _x000d_
110*1*0,8 = 88,000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</si>
  <si>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</si>
  <si>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2 - Základy</t>
  </si>
  <si>
    <t>21461D</t>
  </si>
  <si>
    <t>SEPARAČNÍ GEOTEXTILIE DO 400G/M2</t>
  </si>
  <si>
    <t>provizorní rozšíření vozovky
geotextilie 400 g/m2</t>
  </si>
  <si>
    <t xml:space="preserve">217,5*1,15 = 250,125 =&gt; A 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</si>
  <si>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</si>
  <si>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22594</t>
  </si>
  <si>
    <t>ZÁPOROVÉ PAŽENÍ Z KOVU TRVALÉ</t>
  </si>
  <si>
    <t>zápory HEB 140 dl. 7,0 m (34,5 kg/m)_x000d_
převázky 2x UPN200 (25,3 kg/m)_x000d_
- včetně zpětného odstranění převázek a jejich likvidace</t>
  </si>
  <si>
    <t xml:space="preserve">zápory: 71*7,0*34,5/1000 = 17,147 =&gt; A  t_x000d_
převázky: 2*1,8*35*25,3/1000 = 3,188 =&gt; B  t_x000d_
opěrné klíny apod.: 25,0*35/1000 = 0,875 =&gt; C t_x000d_
Celkem: A+B+C = 21,210 =&gt; D  t</t>
  </si>
  <si>
    <t>položka zahrnuje dodávku ocelových zápor, jejich osazení do připravených vrtů včetně zabetonování konců a obsypu, případně jejich zaberanění. Ocelová převázka se započítá do výsledné hmotnosti.</t>
  </si>
  <si>
    <t>22595</t>
  </si>
  <si>
    <t>VÝDŘEVA ZÁPOROVÉHO PAŽENÍ TRVALÁ (KUBATURA)</t>
  </si>
  <si>
    <t>pažiny - fošny 10x250 mm - vkládat za rub zápor_x000d_
- včetně zpětného odstranění pažin a jejich likvidace</t>
  </si>
  <si>
    <t>388,07*0,1 = 38,807 =&gt; A m3</t>
  </si>
  <si>
    <t>položka zahrnuje dodávku a osazení pažin bez ohledu na druh</t>
  </si>
  <si>
    <t>26144</t>
  </si>
  <si>
    <t>VRTY PRO KOTVENÍ, INJEKTÁŽ A MIKROPILOTY NA POVRCHU TŘ. IV D DO 200MM</t>
  </si>
  <si>
    <t>M</t>
  </si>
  <si>
    <t>vrty pro tyčové zemní kotvy_x000d_
vrt prům. 180 mm ukloněn 25° od svislé_x000d_
_x000d_
- materiál z vrtání bude uložen na skládku, včetně naložení, odvozu a uložení na skládku _x000d_
- poplatek za uložení na skládce viz položka 014102.c</t>
  </si>
  <si>
    <t xml:space="preserve">30% tř. vrtatelnosti IV_x000d_
35*10,0*0,3 = 105,000 =&gt; A 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</si>
  <si>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</si>
  <si>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26154</t>
  </si>
  <si>
    <t>VRTY PRO KOTVENÍ, INJEKTÁŽ A MIKROPILOTY NA POVRCHU TŘ. V D DO 200MM</t>
  </si>
  <si>
    <t xml:space="preserve">70% tř. vrtatelnosti V_x000d_
35*10,0*0,7 = 245,000 =&gt; A  m</t>
  </si>
  <si>
    <t>264415</t>
  </si>
  <si>
    <t>VRTY PRO PILOTY TŘ. IV D DO 300MM</t>
  </si>
  <si>
    <t>vrt průměr 250 mm_x000d_
_x000d_
- materiál z vrtání bude uložen na skládku, včetně naložení, odvozu a uložení na skládku _x000d_
- poplatek za uložení na skládce viz položka 014102.c</t>
  </si>
  <si>
    <t xml:space="preserve">30% ve tř. IV_x000d_
71*7,0*0,3 = 149,100 =&gt; A  m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</si>
  <si>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</si>
  <si>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264515</t>
  </si>
  <si>
    <t>VRTY PRO PILOTY TŘ V D DO 300MM</t>
  </si>
  <si>
    <t xml:space="preserve">70% ve tř. V_x000d_
71*7,0*0,7 = 347,900 =&gt; A  m</t>
  </si>
  <si>
    <t>272325</t>
  </si>
  <si>
    <t>ZÁKLADY ZE ŽELEZOBETONU DO C30/37</t>
  </si>
  <si>
    <t>- beton C30/37 XF3 XC2 konstrukčně vyztužen Kari sítí 6/100 při všech površích_x000d_
- bednění jednostranné</t>
  </si>
  <si>
    <t xml:space="preserve">0,9*1,8*92 = 149,040 =&gt; A 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</si>
  <si>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</si>
  <si>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272366</t>
  </si>
  <si>
    <t>VÝZTUŽ ZÁKLADŮ Z KARI SÍTÍ</t>
  </si>
  <si>
    <t>- konstrukční výztuž základu - kari sít 6/100 při všech površích, krytí min. 50 mm</t>
  </si>
  <si>
    <t>149,04*7,85*0,01 = 11,700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</si>
  <si>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</si>
  <si>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281451</t>
  </si>
  <si>
    <t>INJEKTOVÁNÍ NÍZKOTLAKÉ Z CEMENTOVÉ MALTY NA POVRCHU</t>
  </si>
  <si>
    <t>- aktivovaná cementová suspenze c/v=2,2/1 (zalití zápor ve vrtu)</t>
  </si>
  <si>
    <t xml:space="preserve">zalití kořene zápor_x000d_
3,14*0,125*0,125*71*4 = 13,934 =&gt; A  m3_x000d_
zalití tyčových kotev_x000d_
3,14*0,09*0,09*35*10 = 8,902 =&gt; B m3_x000d_
Celkem: A+B = 22,836 =&gt; C  m3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</si>
  <si>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</si>
  <si>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282611</t>
  </si>
  <si>
    <t>INJEKTOVÁNÍ VYSOKOTLAKÉ Z CEMENTOVÝCH POJIV NA POVRCHU</t>
  </si>
  <si>
    <t>- aktivovaná cementová suspenze c/v 2,2/1 (dočasné kotvy)</t>
  </si>
  <si>
    <t>tyčové kotvy_x000d_
0,03*(4/0,5)*35 = 8,400 =&gt; A m3</t>
  </si>
  <si>
    <t xml:space="preserve"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
</t>
  </si>
  <si>
    <t>285378</t>
  </si>
  <si>
    <t>KOTVENÍ NA POVRCHU Z PŘEDPÍNACÍ VÝZTUŽE DL. DO 10M</t>
  </si>
  <si>
    <t>- tyčové (CKT) zemní kotvy - táhlo pr. 28 mm dl. 10 m_x000d_
- injektáž vzestupně - aktivovaná cementová suspenze c/v=2,2/1_x000d_
- napnutí kotev - 50 kN</t>
  </si>
  <si>
    <t>35 = 35,000 =&gt; A</t>
  </si>
  <si>
    <t>položka zahrnuje dodávku předepsané kotvy, případně její protikorozní úpravu, její osazení do vrtu, zainjektování a napnutí, případně opěrné desky
nezahrnuje vrty</t>
  </si>
  <si>
    <t>289972</t>
  </si>
  <si>
    <t>OPLÁŠTĚNÍ (ZPEVNĚNÍ) Z GEOMŘÍŽOVIN</t>
  </si>
  <si>
    <t>- drenážní geokompozit HDPE laminovaný PP geotextilií a na druhé straně hydroizolační folií_x000d_
- ochrana trubek pro odvodnění rubu zdi</t>
  </si>
  <si>
    <t xml:space="preserve">2,84*1,4*33 = 131,208 =&gt; A  m2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</si>
  <si>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</si>
  <si>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</si>
  <si>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327212</t>
  </si>
  <si>
    <t>ZDI OPĚRNÉ, ZÁRUBNÍ, NÁBŘEŽNÍ Z LOMOVÉHO KAMENE NA MC</t>
  </si>
  <si>
    <t>kamenný líc dříku zdi (žula 0,3 x 0,3 x 0,3) s vazáky (2 ks/m2)_x000d_
 - ztracené bednění pro betonové jádro zdi_x000d_
 - vč. spárování cca 391 m2</t>
  </si>
  <si>
    <t xml:space="preserve">1,19*93*1,05 = 116,204 =&gt; A  m3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</si>
  <si>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</si>
  <si>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</si>
  <si>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 (B37)</t>
  </si>
  <si>
    <t>- tížná opěrná zeď z betonu C30/37 XF3, XC2_x000d_
dřík zdí do ztraceného bednění z žulového kamene</t>
  </si>
  <si>
    <t xml:space="preserve">3,06*92 = 281,520 =&gt; A 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</si>
  <si>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</si>
  <si>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327366</t>
  </si>
  <si>
    <t>VÝZTUŽ ZDÍ OPĚRNÝCH, ZÁRUBNÍCH, NÁBŘEŽNÍCH Z KARI SÍTÍ</t>
  </si>
  <si>
    <t>dřík opěrné zdi_x000d_
281,52*0,015*7,85 = 33,149 =&gt; A t</t>
  </si>
  <si>
    <t>4 - Vodorovné konstrukce</t>
  </si>
  <si>
    <t>457312</t>
  </si>
  <si>
    <t>VYROVNÁVACÍ A SPÁDOVÝ PROSTÝ BETON C12/15</t>
  </si>
  <si>
    <t>- podkladní beton pod základ zdi v tl. 80 mm - beton C12/15</t>
  </si>
  <si>
    <t xml:space="preserve">2,4*94*0,08 = 18,048 =&gt; A  m3</t>
  </si>
  <si>
    <t>46321</t>
  </si>
  <si>
    <t>ROVNANINA Z LOMOVÉHO KAMENE</t>
  </si>
  <si>
    <t>- balvanité kamenivo s průměrem středního zrna 600 mm (včetně dodání, nákupu a dopravy vhodného materiálu) _x000d_
- rovnanina s vyklínováním kamennými odštěpky_x000d_
- před zdí s vypracováním líce</t>
  </si>
  <si>
    <t>1,09*76+4,73*8+4,84*8 = 159,400 =&gt; A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</si>
  <si>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</si>
  <si>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5 - Komunikace</t>
  </si>
  <si>
    <t>56333</t>
  </si>
  <si>
    <t>VOZOVKOVÉ VRSTVY ZE ŠTĚRKODRTI TL. DO 150MM</t>
  </si>
  <si>
    <t>- ŠDA tl. 150 mm, fr. 0-63</t>
  </si>
  <si>
    <t xml:space="preserve">241,8 = 241,800 =&gt; A 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</si>
  <si>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</si>
  <si>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- ŠDB tl. 150 mm, fr. 0-63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</si>
  <si>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</si>
  <si>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56930</t>
  </si>
  <si>
    <t>ZPEVNĚNÍ KRAJNIC ZE ŠTĚRKODRTI</t>
  </si>
  <si>
    <t>- dosyp krajnice ze štěrkodrti - nezpevněná krajnice z ŠD FR. 0-32</t>
  </si>
  <si>
    <t>1*(92+40)*0,1 = 13,200 =&gt; A _x000d_
(0,703+0,3)*150*0,1 = 15,045 =&gt; B _x000d_
A+B = 28,245 =&gt; C</t>
  </si>
  <si>
    <t>- dodání kameniva předepsané kvality a zrnitosti
- rozprostření a zhutnění vrstvy v předepsané tloušťce
- zřízení vrstvy bez rozlišení šířky, pokládání vrstvy po etapách</t>
  </si>
  <si>
    <t>572121</t>
  </si>
  <si>
    <t>INFILTRAČNÍ POSTŘIK ASFALTOVÝ DO 1,0KG/M2</t>
  </si>
  <si>
    <t>- infiltrační postřik PIA 0,8 kg/m2</t>
  </si>
  <si>
    <t>265,3 = 265,300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</si>
  <si>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</si>
  <si>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</si>
  <si>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</si>
  <si>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PSE 0,4 kg/m2 - emulzní s modifikovaným asfaltem</t>
  </si>
  <si>
    <t>507,5 = 507,500 =&gt; A</t>
  </si>
  <si>
    <t>574A34</t>
  </si>
  <si>
    <t>ASFALTOVÝ BETON PRO OBRUSNÉ VRSTVY ACO 11+ TL. 40MM</t>
  </si>
  <si>
    <t>- ACO 11+ tl. 40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</si>
  <si>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</si>
  <si>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</si>
  <si>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</si>
  <si>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- ACP 16+ tl. 70 mm</t>
  </si>
  <si>
    <t>58920</t>
  </si>
  <si>
    <t>VÝPLŇ SPAR MODIFIKOVANÝM ASFALTEM</t>
  </si>
  <si>
    <t>Místa napojení nového krytu vozovky na stávající kryt vozovky silnice (příčné spáry), napojení nového krytu vozovky stavby (podélná spára) a spára podél římsy opěrné zdi _x000d_
- boční stěny vyříznuté spáry se opatří adhezním nátěrem a vyplní se modifikovanou asfaltovou zálivkou (zálivka za horka dle ČSN 14188-1 pro podélné spoje a spáry, „typ N2“) dle vzorového listu VL1 42-04</t>
  </si>
  <si>
    <t xml:space="preserve">příčné spáry:  4,2+4,2 = 8,400 =&gt; A _x000d_
podélná spára:  92,0+20,0+20,0 = 132,000 =&gt; B _x000d_
A+B = 140,400 =&gt; C</t>
  </si>
  <si>
    <t>Položka zahrnuje: 
- dodávku předepsaného materiálu
- vyčištění a výplň spar tímto materiálem
Položka nezahrnuje:
- x</t>
  </si>
  <si>
    <t>8 - Potrubí</t>
  </si>
  <si>
    <t>87427</t>
  </si>
  <si>
    <t>POTRUBÍ Z TRUB PLASTOVÝCH ODPADNÍCH DN DO 100MM</t>
  </si>
  <si>
    <t>- odvodnění rubu zdi - příčný prostup - potrubí PEHD DN 120_x000d_
- vytažena cca 100 mm před líc zdi</t>
  </si>
  <si>
    <t>1,3*33 = 42,900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</si>
  <si>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</si>
  <si>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875272</t>
  </si>
  <si>
    <t>POTRUBÍ DREN Z TRUB PLAST (I FLEXIBIL) DN DO 100MM DĚROVANÝCH</t>
  </si>
  <si>
    <t>- ve svislém směru - perforovaná korugovaná trubka PVC DN 100 předizolovaná separační geotextilií</t>
  </si>
  <si>
    <t xml:space="preserve">2,5*33 = 82,500 =&gt; A 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</si>
  <si>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</si>
  <si>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9 - Ostatní konstrukce a práce</t>
  </si>
  <si>
    <t>9111A1</t>
  </si>
  <si>
    <t>ZÁBRADLÍ SILNIČNÍ S VODOR MADLY - DODÁVKA A MONTÁŽ</t>
  </si>
  <si>
    <t>- dvoumadlové zábradlí pozink dl. 92 m, v.1,1 m s patkou_x000d_
- kotvené na chemickou kotvu do koruny zdi</t>
  </si>
  <si>
    <t>92 = 92,000 =&gt; A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</si>
  <si>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</si>
  <si>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9113A3</t>
  </si>
  <si>
    <t>SVODIDLO OCEL SILNIČ JEDNOSTR, ÚROVEŇ ZADRŽ N1, N2 - DEMONTÁŽ S PŘESUNEM</t>
  </si>
  <si>
    <t>- demontáž stávajících svodidel_x000d_
- včetně naložení a odvozu na místo určení nebo do sběrných surovin</t>
  </si>
  <si>
    <t>127 = 127,000 =&gt; A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</si>
  <si>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</si>
  <si>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</si>
  <si>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</si>
  <si>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- svodidlo zádržnosti H1 s beraněnými sloupky_x000d_
- kompletní dodávka včetně dodání a montáže</t>
  </si>
  <si>
    <t xml:space="preserve">svodidlo: 111,0 = 111,000 =&gt; A m_x000d_
2x náběh:  2*8,0 = 16,000 =&gt; B  m_x000d_
Celkem: A+B = 127,000 =&gt; C 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</si>
  <si>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</si>
  <si>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911CA1</t>
  </si>
  <si>
    <t>SVODIDLO BETON, ÚROVEŇ ZADRŽ N2 VÝŠ 0,8M - DODÁVKA A MONTÁŽ</t>
  </si>
  <si>
    <t>- dočasná betonová svodidla po dobu stavby, včetně osazení a dodání DZ Z4b_x000d_
_x000d_
- předpoklad užití betonových svodidel, která má zhotovitel k dispozici, popř. nová svodidla, včetně nákupu a dodání, popř. včetně případného poplatku za pronájem _x000d_
- včetně dovozu, naložení a osazení (montáže)</t>
  </si>
  <si>
    <t>102,0 = 102,000 =&gt; A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</si>
  <si>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</si>
  <si>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911CA3</t>
  </si>
  <si>
    <t>SVODIDLO BETON, ÚROVEŇ ZADRŽ N2 VÝŠ 0,8M - DEMONTÁŽ S PŘESUNEM</t>
  </si>
  <si>
    <t>- demontáž dočasných betonových svodidel po dokončení stavby, včetně naložení a odvozu _x000d_
- včetně demontáže nástavců směrových sloupků _x000d_
- včetně demontáže o odvozu DZ Z4b</t>
  </si>
  <si>
    <t>položka zahrnuje:
- demontáž a odstranění zařízení
- jeho odvoz na předepsané místo</t>
  </si>
  <si>
    <t>91228</t>
  </si>
  <si>
    <t>SMĚROVÉ SLOUPKY Z PLAST HMOT VČETNĚ ODRAZNÉHO PÁSKU</t>
  </si>
  <si>
    <t>5 = 5,000 =&gt; A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</si>
  <si>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</si>
  <si>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</si>
  <si>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</si>
  <si>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položka zahrnuje:
- dodání a osazení sloupku včetně nutných zemních prací
- vnitrostaveništní a mimostaveništní doprava
- odrazky plastové nebo z retroreflexní fólie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</si>
  <si>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</si>
  <si>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</si>
  <si>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</si>
  <si>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</si>
  <si>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</si>
  <si>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- vystrojení stávajícího odvodňovacího příkopu_x000d_
- prefabrikované betonové žlabovky 600 x 330 _x000d_
- včetně betonového lože beton C25/30</t>
  </si>
  <si>
    <t>150 = 150,000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</si>
  <si>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</si>
  <si>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93867</t>
  </si>
  <si>
    <t>OČIŠTĚNÍ OCEL KONSTR BROUŠENÍM</t>
  </si>
  <si>
    <t>- očištění zápor od zbytků betonu před betonáží dříku zdi</t>
  </si>
  <si>
    <t>(0,14*5)*3,826*71 = 190,152 =&gt; A m2</t>
  </si>
  <si>
    <t xml:space="preserve">položka zahrnuje očištění předepsaným způsobem včetně odklizení vzniklého odpadu
</t>
  </si>
  <si>
    <t>96613</t>
  </si>
  <si>
    <t>BOURÁNÍ KONSTRUKCÍ Z KAMENE NA MC</t>
  </si>
  <si>
    <t>bourání stávající kamenné zdi -_x000d_
- včetně naložení, odvozu a uložení na skládku _x000d_
- poplatek za uložení na skládce viz položka 014102.d</t>
  </si>
  <si>
    <t>163,0 = 163,000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</si>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</sst>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0+('0 - 00'!S5+'1 - 01'!S5)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0+('0 - 00'!S6+'1 - 01'!S6)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0+('0 - 00'!S7+'1 - 01'!S7)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>
        <v>0</v>
      </c>
      <c r="C20" s="25" t="s">
        <v>19</v>
      </c>
      <c r="D20" s="26">
        <f>'0 - 00'!J10</f>
        <v>0</v>
      </c>
      <c r="E20" s="27"/>
      <c r="F20" s="26">
        <f>('0 - 00'!J11)</f>
        <v>0</v>
      </c>
      <c r="G20" s="13"/>
      <c r="H20" s="2"/>
      <c r="I20" s="2"/>
      <c r="S20" s="9">
        <f>ROUND('0 - 00'!S11,4)</f>
        <v>0</v>
      </c>
    </row>
    <row r="21">
      <c r="A21" s="10"/>
      <c r="B21" s="24">
        <v>1</v>
      </c>
      <c r="C21" s="25" t="s">
        <v>20</v>
      </c>
      <c r="D21" s="26">
        <f>'1 - 01'!J10</f>
        <v>0</v>
      </c>
      <c r="E21" s="27"/>
      <c r="F21" s="26">
        <f>('1 - 01'!J11)</f>
        <v>0</v>
      </c>
      <c r="G21" s="13"/>
      <c r="H21" s="2"/>
      <c r="I21" s="2"/>
      <c r="S21" s="9">
        <f>ROUND('1 - 01'!S11,4)</f>
        <v>0</v>
      </c>
    </row>
    <row r="22">
      <c r="A22" s="14"/>
      <c r="B22" s="4"/>
      <c r="C22" s="4"/>
      <c r="D22" s="4"/>
      <c r="E22" s="4"/>
      <c r="F22" s="4"/>
      <c r="G22" s="15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'!A11" display="00"/>
    <hyperlink ref="B21" location="'1 - 01'!A11" display="01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ROUND(0+((H71)*1.21),2)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AVERAGE(J71)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0+J26+J31+J36+J41+J46+J51+J56+J61+J66</f>
        <v>0</v>
      </c>
      <c r="L20" s="38">
        <f>0+L71</f>
        <v>0</v>
      </c>
      <c r="M20" s="13"/>
      <c r="N20" s="2"/>
      <c r="O20" s="2"/>
      <c r="P20" s="2"/>
      <c r="Q20" s="2"/>
      <c r="S20" s="9">
        <f>S71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31</v>
      </c>
      <c r="C24" s="34" t="s">
        <v>27</v>
      </c>
      <c r="D24" s="34" t="s">
        <v>32</v>
      </c>
      <c r="E24" s="34" t="s">
        <v>28</v>
      </c>
      <c r="F24" s="34" t="s">
        <v>33</v>
      </c>
      <c r="G24" s="35" t="s">
        <v>34</v>
      </c>
      <c r="H24" s="23" t="s">
        <v>35</v>
      </c>
      <c r="I24" s="23" t="s">
        <v>36</v>
      </c>
      <c r="J24" s="23" t="s">
        <v>17</v>
      </c>
      <c r="K24" s="35" t="s">
        <v>37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38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39</v>
      </c>
      <c r="D26" s="42" t="s">
        <v>7</v>
      </c>
      <c r="E26" s="42" t="s">
        <v>40</v>
      </c>
      <c r="F26" s="42" t="s">
        <v>7</v>
      </c>
      <c r="G26" s="43" t="s">
        <v>41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42</v>
      </c>
      <c r="C27" s="1"/>
      <c r="D27" s="1"/>
      <c r="E27" s="50" t="s">
        <v>43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44</v>
      </c>
      <c r="C28" s="1"/>
      <c r="D28" s="1"/>
      <c r="E28" s="50" t="s">
        <v>45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46</v>
      </c>
      <c r="C29" s="1"/>
      <c r="D29" s="1"/>
      <c r="E29" s="50" t="s">
        <v>47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48</v>
      </c>
      <c r="C30" s="52"/>
      <c r="D30" s="52"/>
      <c r="E30" s="53" t="s">
        <v>49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ht="12.75">
      <c r="A31" s="10"/>
      <c r="B31" s="41">
        <v>2</v>
      </c>
      <c r="C31" s="42" t="s">
        <v>50</v>
      </c>
      <c r="D31" s="42" t="s">
        <v>7</v>
      </c>
      <c r="E31" s="42" t="s">
        <v>51</v>
      </c>
      <c r="F31" s="42" t="s">
        <v>7</v>
      </c>
      <c r="G31" s="43" t="s">
        <v>41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49" t="s">
        <v>42</v>
      </c>
      <c r="C32" s="1"/>
      <c r="D32" s="1"/>
      <c r="E32" s="50" t="s">
        <v>52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9" t="s">
        <v>44</v>
      </c>
      <c r="C33" s="1"/>
      <c r="D33" s="1"/>
      <c r="E33" s="50" t="s">
        <v>45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46</v>
      </c>
      <c r="C34" s="1"/>
      <c r="D34" s="1"/>
      <c r="E34" s="50" t="s">
        <v>47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 ht="12.75">
      <c r="A35" s="10"/>
      <c r="B35" s="51" t="s">
        <v>48</v>
      </c>
      <c r="C35" s="52"/>
      <c r="D35" s="52"/>
      <c r="E35" s="53" t="s">
        <v>49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ht="12.75">
      <c r="A36" s="10"/>
      <c r="B36" s="41">
        <v>3</v>
      </c>
      <c r="C36" s="42" t="s">
        <v>53</v>
      </c>
      <c r="D36" s="42" t="s">
        <v>7</v>
      </c>
      <c r="E36" s="42" t="s">
        <v>54</v>
      </c>
      <c r="F36" s="42" t="s">
        <v>7</v>
      </c>
      <c r="G36" s="43" t="s">
        <v>41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49" t="s">
        <v>42</v>
      </c>
      <c r="C37" s="1"/>
      <c r="D37" s="1"/>
      <c r="E37" s="50" t="s">
        <v>55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44</v>
      </c>
      <c r="C38" s="1"/>
      <c r="D38" s="1"/>
      <c r="E38" s="50" t="s">
        <v>45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46</v>
      </c>
      <c r="C39" s="1"/>
      <c r="D39" s="1"/>
      <c r="E39" s="50" t="s">
        <v>56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48</v>
      </c>
      <c r="C40" s="52"/>
      <c r="D40" s="52"/>
      <c r="E40" s="53" t="s">
        <v>49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4</v>
      </c>
      <c r="C41" s="42" t="s">
        <v>57</v>
      </c>
      <c r="D41" s="42" t="s">
        <v>7</v>
      </c>
      <c r="E41" s="42" t="s">
        <v>58</v>
      </c>
      <c r="F41" s="42" t="s">
        <v>7</v>
      </c>
      <c r="G41" s="43" t="s">
        <v>41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42</v>
      </c>
      <c r="C42" s="1"/>
      <c r="D42" s="1"/>
      <c r="E42" s="50" t="s">
        <v>59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44</v>
      </c>
      <c r="C43" s="1"/>
      <c r="D43" s="1"/>
      <c r="E43" s="50" t="s">
        <v>45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46</v>
      </c>
      <c r="C44" s="1"/>
      <c r="D44" s="1"/>
      <c r="E44" s="50" t="s">
        <v>60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2.75">
      <c r="A45" s="10"/>
      <c r="B45" s="51" t="s">
        <v>48</v>
      </c>
      <c r="C45" s="52"/>
      <c r="D45" s="52"/>
      <c r="E45" s="53" t="s">
        <v>49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ht="12.75">
      <c r="A46" s="10"/>
      <c r="B46" s="41">
        <v>5</v>
      </c>
      <c r="C46" s="42" t="s">
        <v>61</v>
      </c>
      <c r="D46" s="42" t="s">
        <v>7</v>
      </c>
      <c r="E46" s="42" t="s">
        <v>62</v>
      </c>
      <c r="F46" s="42" t="s">
        <v>7</v>
      </c>
      <c r="G46" s="43" t="s">
        <v>41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49" t="s">
        <v>42</v>
      </c>
      <c r="C47" s="1"/>
      <c r="D47" s="1"/>
      <c r="E47" s="50" t="s">
        <v>63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44</v>
      </c>
      <c r="C48" s="1"/>
      <c r="D48" s="1"/>
      <c r="E48" s="50" t="s">
        <v>45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46</v>
      </c>
      <c r="C49" s="1"/>
      <c r="D49" s="1"/>
      <c r="E49" s="50" t="s">
        <v>60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 ht="12.75">
      <c r="A50" s="10"/>
      <c r="B50" s="51" t="s">
        <v>48</v>
      </c>
      <c r="C50" s="52"/>
      <c r="D50" s="52"/>
      <c r="E50" s="53" t="s">
        <v>49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 ht="12.75">
      <c r="A51" s="10"/>
      <c r="B51" s="41">
        <v>6</v>
      </c>
      <c r="C51" s="42" t="s">
        <v>64</v>
      </c>
      <c r="D51" s="42" t="s">
        <v>7</v>
      </c>
      <c r="E51" s="42" t="s">
        <v>65</v>
      </c>
      <c r="F51" s="42" t="s">
        <v>7</v>
      </c>
      <c r="G51" s="43" t="s">
        <v>41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49" t="s">
        <v>42</v>
      </c>
      <c r="C52" s="1"/>
      <c r="D52" s="1"/>
      <c r="E52" s="50" t="s">
        <v>66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44</v>
      </c>
      <c r="C53" s="1"/>
      <c r="D53" s="1"/>
      <c r="E53" s="50" t="s">
        <v>45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46</v>
      </c>
      <c r="C54" s="1"/>
      <c r="D54" s="1"/>
      <c r="E54" s="50" t="s">
        <v>67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48</v>
      </c>
      <c r="C55" s="52"/>
      <c r="D55" s="52"/>
      <c r="E55" s="53" t="s">
        <v>49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7</v>
      </c>
      <c r="C56" s="42" t="s">
        <v>68</v>
      </c>
      <c r="D56" s="42" t="s">
        <v>7</v>
      </c>
      <c r="E56" s="42" t="s">
        <v>69</v>
      </c>
      <c r="F56" s="42" t="s">
        <v>7</v>
      </c>
      <c r="G56" s="43" t="s">
        <v>41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42</v>
      </c>
      <c r="C57" s="1"/>
      <c r="D57" s="1"/>
      <c r="E57" s="50" t="s">
        <v>70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44</v>
      </c>
      <c r="C58" s="1"/>
      <c r="D58" s="1"/>
      <c r="E58" s="50" t="s">
        <v>45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46</v>
      </c>
      <c r="C59" s="1"/>
      <c r="D59" s="1"/>
      <c r="E59" s="50" t="s">
        <v>71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48</v>
      </c>
      <c r="C60" s="52"/>
      <c r="D60" s="52"/>
      <c r="E60" s="53" t="s">
        <v>49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ht="12.75">
      <c r="A61" s="10"/>
      <c r="B61" s="41">
        <v>8</v>
      </c>
      <c r="C61" s="42" t="s">
        <v>72</v>
      </c>
      <c r="D61" s="42" t="s">
        <v>7</v>
      </c>
      <c r="E61" s="42" t="s">
        <v>73</v>
      </c>
      <c r="F61" s="42" t="s">
        <v>7</v>
      </c>
      <c r="G61" s="43" t="s">
        <v>41</v>
      </c>
      <c r="H61" s="55">
        <v>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49" t="s">
        <v>42</v>
      </c>
      <c r="C62" s="1"/>
      <c r="D62" s="1"/>
      <c r="E62" s="50" t="s">
        <v>74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ht="12.75">
      <c r="A63" s="10"/>
      <c r="B63" s="49" t="s">
        <v>44</v>
      </c>
      <c r="C63" s="1"/>
      <c r="D63" s="1"/>
      <c r="E63" s="50" t="s">
        <v>45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.75">
      <c r="A64" s="10"/>
      <c r="B64" s="49" t="s">
        <v>46</v>
      </c>
      <c r="C64" s="1"/>
      <c r="D64" s="1"/>
      <c r="E64" s="50" t="s">
        <v>60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 ht="12.75">
      <c r="A65" s="10"/>
      <c r="B65" s="51" t="s">
        <v>48</v>
      </c>
      <c r="C65" s="52"/>
      <c r="D65" s="52"/>
      <c r="E65" s="53" t="s">
        <v>49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 ht="12.75">
      <c r="A66" s="10"/>
      <c r="B66" s="41">
        <v>9</v>
      </c>
      <c r="C66" s="42" t="s">
        <v>75</v>
      </c>
      <c r="D66" s="42" t="s">
        <v>7</v>
      </c>
      <c r="E66" s="42" t="s">
        <v>76</v>
      </c>
      <c r="F66" s="42" t="s">
        <v>7</v>
      </c>
      <c r="G66" s="43" t="s">
        <v>77</v>
      </c>
      <c r="H66" s="55">
        <v>1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49" t="s">
        <v>42</v>
      </c>
      <c r="C67" s="1"/>
      <c r="D67" s="1"/>
      <c r="E67" s="50" t="s">
        <v>78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ht="12.75">
      <c r="A68" s="10"/>
      <c r="B68" s="49" t="s">
        <v>44</v>
      </c>
      <c r="C68" s="1"/>
      <c r="D68" s="1"/>
      <c r="E68" s="50" t="s">
        <v>45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ht="12.75">
      <c r="A69" s="10"/>
      <c r="B69" s="49" t="s">
        <v>46</v>
      </c>
      <c r="C69" s="1"/>
      <c r="D69" s="1"/>
      <c r="E69" s="50" t="s">
        <v>79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 ht="12.75">
      <c r="A70" s="10"/>
      <c r="B70" s="51" t="s">
        <v>48</v>
      </c>
      <c r="C70" s="52"/>
      <c r="D70" s="52"/>
      <c r="E70" s="53" t="s">
        <v>49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0">
        <v>0</v>
      </c>
      <c r="D71" s="1"/>
      <c r="E71" s="60" t="s">
        <v>29</v>
      </c>
      <c r="F71" s="1"/>
      <c r="G71" s="61" t="s">
        <v>80</v>
      </c>
      <c r="H71" s="62">
        <f>J26+J31+J36+J41+J46+J51+J56+J61+J66</f>
        <v>0</v>
      </c>
      <c r="I71" s="61" t="s">
        <v>81</v>
      </c>
      <c r="J71" s="63">
        <f>(L71-H71)</f>
        <v>0</v>
      </c>
      <c r="K71" s="61" t="s">
        <v>82</v>
      </c>
      <c r="L71" s="64">
        <f>ROUND((J26+J31+J36+J41+J46+J51+J56+J61+J66)*1.21,2)</f>
        <v>0</v>
      </c>
      <c r="M71" s="13"/>
      <c r="N71" s="2"/>
      <c r="O71" s="2"/>
      <c r="P71" s="2"/>
      <c r="Q71" s="33">
        <f>0+Q26+Q31+Q36+Q41+Q46+Q51+Q56+Q61+Q66</f>
        <v>0</v>
      </c>
      <c r="R71" s="9">
        <f>0+R26+R31+R36+R41+R46+R51+R56+R61+R66</f>
        <v>0</v>
      </c>
      <c r="S71" s="65">
        <f>Q71*(1+J71)+R71</f>
        <v>0</v>
      </c>
    </row>
    <row r="72" thickTop="1" thickBot="1" ht="25" customHeight="1">
      <c r="A72" s="10"/>
      <c r="B72" s="66"/>
      <c r="C72" s="66"/>
      <c r="D72" s="66"/>
      <c r="E72" s="66"/>
      <c r="F72" s="66"/>
      <c r="G72" s="67" t="s">
        <v>83</v>
      </c>
      <c r="H72" s="68">
        <f>0+J26+J31+J36+J41+J46+J51+J56+J61+J66</f>
        <v>0</v>
      </c>
      <c r="I72" s="67" t="s">
        <v>84</v>
      </c>
      <c r="J72" s="69">
        <f>0+J71</f>
        <v>0</v>
      </c>
      <c r="K72" s="67" t="s">
        <v>85</v>
      </c>
      <c r="L72" s="70">
        <f>0+L71</f>
        <v>0</v>
      </c>
      <c r="M72" s="13"/>
      <c r="N72" s="2"/>
      <c r="O72" s="2"/>
      <c r="P72" s="2"/>
      <c r="Q72" s="2"/>
    </row>
    <row r="73" ht="12.75">
      <c r="A73" s="14"/>
      <c r="B73" s="4"/>
      <c r="C73" s="4"/>
      <c r="D73" s="4"/>
      <c r="E73" s="4"/>
      <c r="F73" s="4"/>
      <c r="G73" s="4"/>
      <c r="H73" s="71"/>
      <c r="I73" s="4"/>
      <c r="J73" s="71"/>
      <c r="K73" s="4"/>
      <c r="L73" s="4"/>
      <c r="M73" s="15"/>
      <c r="N73" s="2"/>
      <c r="O73" s="2"/>
      <c r="P73" s="2"/>
      <c r="Q73" s="2"/>
    </row>
    <row r="7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0+(H53+H131+H199+H217+H230+H273+H286+H344)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0+H54+H132+H200+H218+H231+H274+H287+H345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86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ROUND(0+((H53+H131+H199+H217+H230+H273+H286+H344)*1.21),2)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AVERAGE(J53,J131,J199,J217,J230,J273,J286,J344)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 ht="12.75">
      <c r="A21" s="10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f>0+J56+J61+J66+J71+J76+J81+J86+J91+J96+J101+J106+J111+J116+J121+J126</f>
        <v>0</v>
      </c>
      <c r="L21" s="38">
        <f>0+L131</f>
        <v>0</v>
      </c>
      <c r="M21" s="13"/>
      <c r="N21" s="2"/>
      <c r="O21" s="2"/>
      <c r="P21" s="2"/>
      <c r="Q21" s="2"/>
      <c r="S21" s="9">
        <f>S131</f>
        <v>0</v>
      </c>
    </row>
    <row r="22" ht="12.75">
      <c r="A22" s="10"/>
      <c r="B22" s="36">
        <v>2</v>
      </c>
      <c r="C22" s="1"/>
      <c r="D22" s="1"/>
      <c r="E22" s="37" t="s">
        <v>88</v>
      </c>
      <c r="F22" s="1"/>
      <c r="G22" s="1"/>
      <c r="H22" s="1"/>
      <c r="I22" s="1"/>
      <c r="J22" s="1"/>
      <c r="K22" s="38">
        <f>0+J134+J139+J144+J149+J154+J159+J164+J169+J174+J179+J184+J189+J194</f>
        <v>0</v>
      </c>
      <c r="L22" s="38">
        <f>0+L199</f>
        <v>0</v>
      </c>
      <c r="M22" s="13"/>
      <c r="N22" s="2"/>
      <c r="O22" s="2"/>
      <c r="P22" s="2"/>
      <c r="Q22" s="2"/>
      <c r="S22" s="9">
        <f>S199</f>
        <v>0</v>
      </c>
    </row>
    <row r="23" ht="12.75">
      <c r="A23" s="10"/>
      <c r="B23" s="36">
        <v>3</v>
      </c>
      <c r="C23" s="1"/>
      <c r="D23" s="1"/>
      <c r="E23" s="37" t="s">
        <v>89</v>
      </c>
      <c r="F23" s="1"/>
      <c r="G23" s="1"/>
      <c r="H23" s="1"/>
      <c r="I23" s="1"/>
      <c r="J23" s="1"/>
      <c r="K23" s="38">
        <f>0+J202+J207+J212</f>
        <v>0</v>
      </c>
      <c r="L23" s="38">
        <f>0+L217</f>
        <v>0</v>
      </c>
      <c r="M23" s="13"/>
      <c r="N23" s="2"/>
      <c r="O23" s="2"/>
      <c r="P23" s="2"/>
      <c r="Q23" s="2"/>
      <c r="S23" s="9">
        <f>S217</f>
        <v>0</v>
      </c>
    </row>
    <row r="24" ht="12.75">
      <c r="A24" s="10"/>
      <c r="B24" s="36">
        <v>4</v>
      </c>
      <c r="C24" s="1"/>
      <c r="D24" s="1"/>
      <c r="E24" s="37" t="s">
        <v>90</v>
      </c>
      <c r="F24" s="1"/>
      <c r="G24" s="1"/>
      <c r="H24" s="1"/>
      <c r="I24" s="1"/>
      <c r="J24" s="1"/>
      <c r="K24" s="38">
        <f>0+J220+J225</f>
        <v>0</v>
      </c>
      <c r="L24" s="38">
        <f>0+L230</f>
        <v>0</v>
      </c>
      <c r="M24" s="13"/>
      <c r="N24" s="2"/>
      <c r="O24" s="2"/>
      <c r="P24" s="2"/>
      <c r="Q24" s="2"/>
      <c r="S24" s="9">
        <f>S230</f>
        <v>0</v>
      </c>
    </row>
    <row r="25" ht="12.75">
      <c r="A25" s="10"/>
      <c r="B25" s="36">
        <v>5</v>
      </c>
      <c r="C25" s="1"/>
      <c r="D25" s="1"/>
      <c r="E25" s="37" t="s">
        <v>91</v>
      </c>
      <c r="F25" s="1"/>
      <c r="G25" s="1"/>
      <c r="H25" s="1"/>
      <c r="I25" s="1"/>
      <c r="J25" s="1"/>
      <c r="K25" s="38">
        <f>0+J233+J238+J243+J248+J253+J258+J263+J268</f>
        <v>0</v>
      </c>
      <c r="L25" s="38">
        <f>0+L273</f>
        <v>0</v>
      </c>
      <c r="M25" s="72"/>
      <c r="N25" s="2"/>
      <c r="O25" s="2"/>
      <c r="P25" s="2"/>
      <c r="Q25" s="2"/>
      <c r="S25" s="9">
        <f>S273</f>
        <v>0</v>
      </c>
    </row>
    <row r="26" ht="12.75">
      <c r="A26" s="10"/>
      <c r="B26" s="36">
        <v>8</v>
      </c>
      <c r="C26" s="1"/>
      <c r="D26" s="1"/>
      <c r="E26" s="37" t="s">
        <v>92</v>
      </c>
      <c r="F26" s="1"/>
      <c r="G26" s="1"/>
      <c r="H26" s="1"/>
      <c r="I26" s="1"/>
      <c r="J26" s="1"/>
      <c r="K26" s="38">
        <f>0+J276+J281</f>
        <v>0</v>
      </c>
      <c r="L26" s="38">
        <f>0+L286</f>
        <v>0</v>
      </c>
      <c r="M26" s="72"/>
      <c r="N26" s="2"/>
      <c r="O26" s="2"/>
      <c r="P26" s="2"/>
      <c r="Q26" s="2"/>
      <c r="S26" s="9">
        <f>S286</f>
        <v>0</v>
      </c>
    </row>
    <row r="27" ht="12.75">
      <c r="A27" s="10"/>
      <c r="B27" s="36">
        <v>9</v>
      </c>
      <c r="C27" s="1"/>
      <c r="D27" s="1"/>
      <c r="E27" s="37" t="s">
        <v>93</v>
      </c>
      <c r="F27" s="1"/>
      <c r="G27" s="1"/>
      <c r="H27" s="1"/>
      <c r="I27" s="1"/>
      <c r="J27" s="1"/>
      <c r="K27" s="38">
        <f>0+J289+J294+J299+J304+J309+J314+J319+J324+J329+J334+J339</f>
        <v>0</v>
      </c>
      <c r="L27" s="38">
        <f>0+L344</f>
        <v>0</v>
      </c>
      <c r="M27" s="72"/>
      <c r="N27" s="2"/>
      <c r="O27" s="2"/>
      <c r="P27" s="2"/>
      <c r="Q27" s="2"/>
      <c r="S27" s="9">
        <f>S344</f>
        <v>0</v>
      </c>
    </row>
    <row r="28" ht="12.75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3"/>
      <c r="N28" s="2"/>
      <c r="O28" s="2"/>
      <c r="P28" s="2"/>
      <c r="Q28" s="2"/>
    </row>
    <row r="29" ht="14" customHeight="1">
      <c r="A29" s="4"/>
      <c r="B29" s="28" t="s">
        <v>30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4"/>
      <c r="N30" s="2"/>
      <c r="O30" s="2"/>
      <c r="P30" s="2"/>
      <c r="Q30" s="2"/>
    </row>
    <row r="31" ht="18" customHeight="1">
      <c r="A31" s="10"/>
      <c r="B31" s="34" t="s">
        <v>31</v>
      </c>
      <c r="C31" s="34" t="s">
        <v>27</v>
      </c>
      <c r="D31" s="34" t="s">
        <v>32</v>
      </c>
      <c r="E31" s="34" t="s">
        <v>28</v>
      </c>
      <c r="F31" s="34" t="s">
        <v>33</v>
      </c>
      <c r="G31" s="35" t="s">
        <v>34</v>
      </c>
      <c r="H31" s="23" t="s">
        <v>35</v>
      </c>
      <c r="I31" s="23" t="s">
        <v>36</v>
      </c>
      <c r="J31" s="23" t="s">
        <v>17</v>
      </c>
      <c r="K31" s="35" t="s">
        <v>37</v>
      </c>
      <c r="L31" s="23" t="s">
        <v>18</v>
      </c>
      <c r="M31" s="72"/>
      <c r="N31" s="2"/>
      <c r="O31" s="2"/>
      <c r="P31" s="2"/>
      <c r="Q31" s="2"/>
    </row>
    <row r="32" ht="40" customHeight="1">
      <c r="A32" s="10"/>
      <c r="B32" s="39" t="s">
        <v>38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1">
        <v>1</v>
      </c>
      <c r="C33" s="42" t="s">
        <v>94</v>
      </c>
      <c r="D33" s="42" t="s">
        <v>95</v>
      </c>
      <c r="E33" s="42" t="s">
        <v>96</v>
      </c>
      <c r="F33" s="42" t="s">
        <v>7</v>
      </c>
      <c r="G33" s="43" t="s">
        <v>97</v>
      </c>
      <c r="H33" s="44">
        <v>1244.835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 ht="12.75">
      <c r="A34" s="10"/>
      <c r="B34" s="49" t="s">
        <v>42</v>
      </c>
      <c r="C34" s="1"/>
      <c r="D34" s="1"/>
      <c r="E34" s="50" t="s">
        <v>98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ht="12.75">
      <c r="A35" s="10"/>
      <c r="B35" s="49" t="s">
        <v>44</v>
      </c>
      <c r="C35" s="1"/>
      <c r="D35" s="1"/>
      <c r="E35" s="50" t="s">
        <v>99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46</v>
      </c>
      <c r="C36" s="1"/>
      <c r="D36" s="1"/>
      <c r="E36" s="50" t="s">
        <v>100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 ht="12.75">
      <c r="A37" s="10"/>
      <c r="B37" s="51" t="s">
        <v>48</v>
      </c>
      <c r="C37" s="52"/>
      <c r="D37" s="52"/>
      <c r="E37" s="53" t="s">
        <v>49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 ht="12.75">
      <c r="A38" s="10"/>
      <c r="B38" s="41">
        <v>2</v>
      </c>
      <c r="C38" s="42" t="s">
        <v>94</v>
      </c>
      <c r="D38" s="42" t="s">
        <v>101</v>
      </c>
      <c r="E38" s="42" t="s">
        <v>96</v>
      </c>
      <c r="F38" s="42" t="s">
        <v>7</v>
      </c>
      <c r="G38" s="43" t="s">
        <v>97</v>
      </c>
      <c r="H38" s="55">
        <v>144.91999999999999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 ht="12.75">
      <c r="A39" s="10"/>
      <c r="B39" s="49" t="s">
        <v>42</v>
      </c>
      <c r="C39" s="1"/>
      <c r="D39" s="1"/>
      <c r="E39" s="50" t="s">
        <v>102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ht="12.75">
      <c r="A40" s="10"/>
      <c r="B40" s="49" t="s">
        <v>44</v>
      </c>
      <c r="C40" s="1"/>
      <c r="D40" s="1"/>
      <c r="E40" s="50" t="s">
        <v>103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46</v>
      </c>
      <c r="C41" s="1"/>
      <c r="D41" s="1"/>
      <c r="E41" s="50" t="s">
        <v>104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 ht="12.75">
      <c r="A42" s="10"/>
      <c r="B42" s="51" t="s">
        <v>48</v>
      </c>
      <c r="C42" s="52"/>
      <c r="D42" s="52"/>
      <c r="E42" s="53" t="s">
        <v>49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 ht="12.75">
      <c r="A43" s="10"/>
      <c r="B43" s="41">
        <v>3</v>
      </c>
      <c r="C43" s="42" t="s">
        <v>94</v>
      </c>
      <c r="D43" s="42" t="s">
        <v>105</v>
      </c>
      <c r="E43" s="42" t="s">
        <v>96</v>
      </c>
      <c r="F43" s="42" t="s">
        <v>7</v>
      </c>
      <c r="G43" s="43" t="s">
        <v>97</v>
      </c>
      <c r="H43" s="55">
        <v>59.914000000000001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 ht="12.75">
      <c r="A44" s="10"/>
      <c r="B44" s="49" t="s">
        <v>42</v>
      </c>
      <c r="C44" s="1"/>
      <c r="D44" s="1"/>
      <c r="E44" s="50" t="s">
        <v>106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ht="12.75">
      <c r="A45" s="10"/>
      <c r="B45" s="49" t="s">
        <v>44</v>
      </c>
      <c r="C45" s="1"/>
      <c r="D45" s="1"/>
      <c r="E45" s="50" t="s">
        <v>107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46</v>
      </c>
      <c r="C46" s="1"/>
      <c r="D46" s="1"/>
      <c r="E46" s="50" t="s">
        <v>104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 ht="12.75">
      <c r="A47" s="10"/>
      <c r="B47" s="51" t="s">
        <v>48</v>
      </c>
      <c r="C47" s="52"/>
      <c r="D47" s="52"/>
      <c r="E47" s="53" t="s">
        <v>49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 ht="12.75">
      <c r="A48" s="10"/>
      <c r="B48" s="41">
        <v>4</v>
      </c>
      <c r="C48" s="42" t="s">
        <v>94</v>
      </c>
      <c r="D48" s="42" t="s">
        <v>108</v>
      </c>
      <c r="E48" s="42" t="s">
        <v>96</v>
      </c>
      <c r="F48" s="42" t="s">
        <v>7</v>
      </c>
      <c r="G48" s="43" t="s">
        <v>97</v>
      </c>
      <c r="H48" s="55">
        <v>423.80000000000001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 ht="12.75">
      <c r="A49" s="10"/>
      <c r="B49" s="49" t="s">
        <v>42</v>
      </c>
      <c r="C49" s="1"/>
      <c r="D49" s="1"/>
      <c r="E49" s="50" t="s">
        <v>109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ht="12.75">
      <c r="A50" s="10"/>
      <c r="B50" s="49" t="s">
        <v>44</v>
      </c>
      <c r="C50" s="1"/>
      <c r="D50" s="1"/>
      <c r="E50" s="50" t="s">
        <v>110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12.75">
      <c r="A51" s="10"/>
      <c r="B51" s="49" t="s">
        <v>46</v>
      </c>
      <c r="C51" s="1"/>
      <c r="D51" s="1"/>
      <c r="E51" s="50" t="s">
        <v>100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 ht="12.75">
      <c r="A52" s="10"/>
      <c r="B52" s="51" t="s">
        <v>48</v>
      </c>
      <c r="C52" s="52"/>
      <c r="D52" s="52"/>
      <c r="E52" s="53" t="s">
        <v>49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29</v>
      </c>
      <c r="F53" s="1"/>
      <c r="G53" s="61" t="s">
        <v>80</v>
      </c>
      <c r="H53" s="62">
        <f>J33+J38+J43+J48</f>
        <v>0</v>
      </c>
      <c r="I53" s="61" t="s">
        <v>81</v>
      </c>
      <c r="J53" s="63">
        <f>(L53-H53)</f>
        <v>0</v>
      </c>
      <c r="K53" s="61" t="s">
        <v>82</v>
      </c>
      <c r="L53" s="64">
        <f>ROUND((J33+J38+J43+J48)*1.21,2)</f>
        <v>0</v>
      </c>
      <c r="M53" s="13"/>
      <c r="N53" s="2"/>
      <c r="O53" s="2"/>
      <c r="P53" s="2"/>
      <c r="Q53" s="33">
        <f>0+Q33+Q38+Q43+Q48</f>
        <v>0</v>
      </c>
      <c r="R53" s="9">
        <f>0+R33+R38+R43+R48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83</v>
      </c>
      <c r="H54" s="68">
        <f>0+J33+J38+J43+J48</f>
        <v>0</v>
      </c>
      <c r="I54" s="67" t="s">
        <v>84</v>
      </c>
      <c r="J54" s="69">
        <f>0+J53</f>
        <v>0</v>
      </c>
      <c r="K54" s="67" t="s">
        <v>85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5" t="s">
        <v>111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 ht="12.75">
      <c r="A56" s="10"/>
      <c r="B56" s="41">
        <v>5</v>
      </c>
      <c r="C56" s="42" t="s">
        <v>112</v>
      </c>
      <c r="D56" s="42" t="s">
        <v>7</v>
      </c>
      <c r="E56" s="42" t="s">
        <v>113</v>
      </c>
      <c r="F56" s="42" t="s">
        <v>7</v>
      </c>
      <c r="G56" s="43" t="s">
        <v>77</v>
      </c>
      <c r="H56" s="44">
        <v>17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42</v>
      </c>
      <c r="C57" s="1"/>
      <c r="D57" s="1"/>
      <c r="E57" s="50" t="s">
        <v>114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44</v>
      </c>
      <c r="C58" s="1"/>
      <c r="D58" s="1"/>
      <c r="E58" s="50" t="s">
        <v>115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46</v>
      </c>
      <c r="C59" s="1"/>
      <c r="D59" s="1"/>
      <c r="E59" s="50" t="s">
        <v>116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48</v>
      </c>
      <c r="C60" s="52"/>
      <c r="D60" s="52"/>
      <c r="E60" s="53" t="s">
        <v>49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ht="12.75">
      <c r="A61" s="10"/>
      <c r="B61" s="41">
        <v>6</v>
      </c>
      <c r="C61" s="42" t="s">
        <v>117</v>
      </c>
      <c r="D61" s="42" t="s">
        <v>7</v>
      </c>
      <c r="E61" s="42" t="s">
        <v>118</v>
      </c>
      <c r="F61" s="42" t="s">
        <v>7</v>
      </c>
      <c r="G61" s="43" t="s">
        <v>77</v>
      </c>
      <c r="H61" s="55">
        <v>2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49" t="s">
        <v>42</v>
      </c>
      <c r="C62" s="1"/>
      <c r="D62" s="1"/>
      <c r="E62" s="50" t="s">
        <v>114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ht="12.75">
      <c r="A63" s="10"/>
      <c r="B63" s="49" t="s">
        <v>44</v>
      </c>
      <c r="C63" s="1"/>
      <c r="D63" s="1"/>
      <c r="E63" s="50" t="s">
        <v>119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.75">
      <c r="A64" s="10"/>
      <c r="B64" s="49" t="s">
        <v>46</v>
      </c>
      <c r="C64" s="1"/>
      <c r="D64" s="1"/>
      <c r="E64" s="50" t="s">
        <v>116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 ht="12.75">
      <c r="A65" s="10"/>
      <c r="B65" s="51" t="s">
        <v>48</v>
      </c>
      <c r="C65" s="52"/>
      <c r="D65" s="52"/>
      <c r="E65" s="53" t="s">
        <v>49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 ht="12.75">
      <c r="A66" s="10"/>
      <c r="B66" s="41">
        <v>7</v>
      </c>
      <c r="C66" s="42" t="s">
        <v>120</v>
      </c>
      <c r="D66" s="42" t="s">
        <v>7</v>
      </c>
      <c r="E66" s="42" t="s">
        <v>121</v>
      </c>
      <c r="F66" s="42" t="s">
        <v>7</v>
      </c>
      <c r="G66" s="43" t="s">
        <v>77</v>
      </c>
      <c r="H66" s="55">
        <v>41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49" t="s">
        <v>42</v>
      </c>
      <c r="C67" s="1"/>
      <c r="D67" s="1"/>
      <c r="E67" s="50" t="s">
        <v>114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ht="12.75">
      <c r="A68" s="10"/>
      <c r="B68" s="49" t="s">
        <v>44</v>
      </c>
      <c r="C68" s="1"/>
      <c r="D68" s="1"/>
      <c r="E68" s="50" t="s">
        <v>122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ht="12.75">
      <c r="A69" s="10"/>
      <c r="B69" s="49" t="s">
        <v>46</v>
      </c>
      <c r="C69" s="1"/>
      <c r="D69" s="1"/>
      <c r="E69" s="50" t="s">
        <v>116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 ht="12.75">
      <c r="A70" s="10"/>
      <c r="B70" s="51" t="s">
        <v>48</v>
      </c>
      <c r="C70" s="52"/>
      <c r="D70" s="52"/>
      <c r="E70" s="53" t="s">
        <v>49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ht="12.75">
      <c r="A71" s="10"/>
      <c r="B71" s="41">
        <v>8</v>
      </c>
      <c r="C71" s="42" t="s">
        <v>123</v>
      </c>
      <c r="D71" s="42" t="s">
        <v>7</v>
      </c>
      <c r="E71" s="42" t="s">
        <v>124</v>
      </c>
      <c r="F71" s="42" t="s">
        <v>7</v>
      </c>
      <c r="G71" s="43" t="s">
        <v>77</v>
      </c>
      <c r="H71" s="55">
        <v>1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 ht="12.75">
      <c r="A72" s="10"/>
      <c r="B72" s="49" t="s">
        <v>42</v>
      </c>
      <c r="C72" s="1"/>
      <c r="D72" s="1"/>
      <c r="E72" s="50" t="s">
        <v>125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ht="12.75">
      <c r="A73" s="10"/>
      <c r="B73" s="49" t="s">
        <v>44</v>
      </c>
      <c r="C73" s="1"/>
      <c r="D73" s="1"/>
      <c r="E73" s="50" t="s">
        <v>45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ht="12.75">
      <c r="A74" s="10"/>
      <c r="B74" s="49" t="s">
        <v>46</v>
      </c>
      <c r="C74" s="1"/>
      <c r="D74" s="1"/>
      <c r="E74" s="50" t="s">
        <v>126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 ht="12.75">
      <c r="A75" s="10"/>
      <c r="B75" s="51" t="s">
        <v>48</v>
      </c>
      <c r="C75" s="52"/>
      <c r="D75" s="52"/>
      <c r="E75" s="53" t="s">
        <v>49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 ht="12.75">
      <c r="A76" s="10"/>
      <c r="B76" s="41">
        <v>9</v>
      </c>
      <c r="C76" s="42" t="s">
        <v>127</v>
      </c>
      <c r="D76" s="42" t="s">
        <v>7</v>
      </c>
      <c r="E76" s="42" t="s">
        <v>128</v>
      </c>
      <c r="F76" s="42" t="s">
        <v>7</v>
      </c>
      <c r="G76" s="43" t="s">
        <v>129</v>
      </c>
      <c r="H76" s="55">
        <v>72.459999999999994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 ht="12.75">
      <c r="A77" s="10"/>
      <c r="B77" s="49" t="s">
        <v>42</v>
      </c>
      <c r="C77" s="1"/>
      <c r="D77" s="1"/>
      <c r="E77" s="50" t="s">
        <v>130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ht="12.75">
      <c r="A78" s="10"/>
      <c r="B78" s="49" t="s">
        <v>44</v>
      </c>
      <c r="C78" s="1"/>
      <c r="D78" s="1"/>
      <c r="E78" s="50" t="s">
        <v>131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ht="12.75">
      <c r="A79" s="10"/>
      <c r="B79" s="49" t="s">
        <v>46</v>
      </c>
      <c r="C79" s="1"/>
      <c r="D79" s="1"/>
      <c r="E79" s="50" t="s">
        <v>132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 ht="12.75">
      <c r="A80" s="10"/>
      <c r="B80" s="51" t="s">
        <v>48</v>
      </c>
      <c r="C80" s="52"/>
      <c r="D80" s="52"/>
      <c r="E80" s="53" t="s">
        <v>49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 ht="12.75">
      <c r="A81" s="10"/>
      <c r="B81" s="41">
        <v>10</v>
      </c>
      <c r="C81" s="42" t="s">
        <v>133</v>
      </c>
      <c r="D81" s="42" t="s">
        <v>7</v>
      </c>
      <c r="E81" s="42" t="s">
        <v>134</v>
      </c>
      <c r="F81" s="42" t="s">
        <v>7</v>
      </c>
      <c r="G81" s="43" t="s">
        <v>135</v>
      </c>
      <c r="H81" s="55">
        <v>507.54000000000002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 ht="12.75">
      <c r="A82" s="10"/>
      <c r="B82" s="49" t="s">
        <v>42</v>
      </c>
      <c r="C82" s="1"/>
      <c r="D82" s="1"/>
      <c r="E82" s="50" t="s">
        <v>136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ht="12.75">
      <c r="A83" s="10"/>
      <c r="B83" s="49" t="s">
        <v>44</v>
      </c>
      <c r="C83" s="1"/>
      <c r="D83" s="1"/>
      <c r="E83" s="50" t="s">
        <v>137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ht="12.75">
      <c r="A84" s="10"/>
      <c r="B84" s="49" t="s">
        <v>46</v>
      </c>
      <c r="C84" s="1"/>
      <c r="D84" s="1"/>
      <c r="E84" s="50" t="s">
        <v>132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 ht="12.75">
      <c r="A85" s="10"/>
      <c r="B85" s="51" t="s">
        <v>48</v>
      </c>
      <c r="C85" s="52"/>
      <c r="D85" s="52"/>
      <c r="E85" s="53" t="s">
        <v>49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 ht="12.75">
      <c r="A86" s="10"/>
      <c r="B86" s="41">
        <v>11</v>
      </c>
      <c r="C86" s="42" t="s">
        <v>138</v>
      </c>
      <c r="D86" s="42" t="s">
        <v>7</v>
      </c>
      <c r="E86" s="42" t="s">
        <v>139</v>
      </c>
      <c r="F86" s="42" t="s">
        <v>7</v>
      </c>
      <c r="G86" s="43" t="s">
        <v>135</v>
      </c>
      <c r="H86" s="55">
        <v>265.25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 ht="12.75">
      <c r="A87" s="10"/>
      <c r="B87" s="49" t="s">
        <v>42</v>
      </c>
      <c r="C87" s="1"/>
      <c r="D87" s="1"/>
      <c r="E87" s="50" t="s">
        <v>140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ht="12.75">
      <c r="A88" s="10"/>
      <c r="B88" s="49" t="s">
        <v>44</v>
      </c>
      <c r="C88" s="1"/>
      <c r="D88" s="1"/>
      <c r="E88" s="50" t="s">
        <v>141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ht="12.75">
      <c r="A89" s="10"/>
      <c r="B89" s="49" t="s">
        <v>46</v>
      </c>
      <c r="C89" s="1"/>
      <c r="D89" s="1"/>
      <c r="E89" s="50" t="s">
        <v>132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 ht="12.75">
      <c r="A90" s="10"/>
      <c r="B90" s="51" t="s">
        <v>48</v>
      </c>
      <c r="C90" s="52"/>
      <c r="D90" s="52"/>
      <c r="E90" s="53" t="s">
        <v>49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 ht="12.75">
      <c r="A91" s="10"/>
      <c r="B91" s="41">
        <v>12</v>
      </c>
      <c r="C91" s="42" t="s">
        <v>142</v>
      </c>
      <c r="D91" s="42"/>
      <c r="E91" s="42" t="s">
        <v>143</v>
      </c>
      <c r="F91" s="42" t="s">
        <v>7</v>
      </c>
      <c r="G91" s="43" t="s">
        <v>144</v>
      </c>
      <c r="H91" s="55">
        <v>400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 ht="12.75">
      <c r="A92" s="10"/>
      <c r="B92" s="49" t="s">
        <v>42</v>
      </c>
      <c r="C92" s="1"/>
      <c r="D92" s="1"/>
      <c r="E92" s="50" t="s">
        <v>145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 ht="12.75">
      <c r="A93" s="10"/>
      <c r="B93" s="49" t="s">
        <v>44</v>
      </c>
      <c r="C93" s="1"/>
      <c r="D93" s="1"/>
      <c r="E93" s="50" t="s">
        <v>146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ht="12.75">
      <c r="A94" s="10"/>
      <c r="B94" s="49" t="s">
        <v>46</v>
      </c>
      <c r="C94" s="1"/>
      <c r="D94" s="1"/>
      <c r="E94" s="50" t="s">
        <v>147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 ht="12.75">
      <c r="A95" s="10"/>
      <c r="B95" s="51" t="s">
        <v>48</v>
      </c>
      <c r="C95" s="52"/>
      <c r="D95" s="52"/>
      <c r="E95" s="53" t="s">
        <v>49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 ht="12.75">
      <c r="A96" s="10"/>
      <c r="B96" s="41">
        <v>13</v>
      </c>
      <c r="C96" s="42" t="s">
        <v>148</v>
      </c>
      <c r="D96" s="42" t="s">
        <v>7</v>
      </c>
      <c r="E96" s="42" t="s">
        <v>149</v>
      </c>
      <c r="F96" s="42" t="s">
        <v>7</v>
      </c>
      <c r="G96" s="43" t="s">
        <v>129</v>
      </c>
      <c r="H96" s="55">
        <v>50.295000000000002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 ht="12.75">
      <c r="A97" s="10"/>
      <c r="B97" s="49" t="s">
        <v>42</v>
      </c>
      <c r="C97" s="1"/>
      <c r="D97" s="1"/>
      <c r="E97" s="50" t="s">
        <v>150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 ht="12.75">
      <c r="A98" s="10"/>
      <c r="B98" s="49" t="s">
        <v>44</v>
      </c>
      <c r="C98" s="1"/>
      <c r="D98" s="1"/>
      <c r="E98" s="50" t="s">
        <v>151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ht="12.75">
      <c r="A99" s="10"/>
      <c r="B99" s="49" t="s">
        <v>46</v>
      </c>
      <c r="C99" s="1"/>
      <c r="D99" s="1"/>
      <c r="E99" s="50" t="s">
        <v>152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 ht="12.75">
      <c r="A100" s="10"/>
      <c r="B100" s="51" t="s">
        <v>48</v>
      </c>
      <c r="C100" s="52"/>
      <c r="D100" s="52"/>
      <c r="E100" s="53" t="s">
        <v>49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 ht="12.75">
      <c r="A101" s="10"/>
      <c r="B101" s="41">
        <v>14</v>
      </c>
      <c r="C101" s="42" t="s">
        <v>153</v>
      </c>
      <c r="D101" s="42" t="s">
        <v>7</v>
      </c>
      <c r="E101" s="42" t="s">
        <v>154</v>
      </c>
      <c r="F101" s="42" t="s">
        <v>7</v>
      </c>
      <c r="G101" s="43" t="s">
        <v>129</v>
      </c>
      <c r="H101" s="55">
        <v>1085</v>
      </c>
      <c r="I101" s="56">
        <v>0</v>
      </c>
      <c r="J101" s="57">
        <f>ROUND(H101*I101,2)</f>
        <v>0</v>
      </c>
      <c r="K101" s="58">
        <v>0.20999999999999999</v>
      </c>
      <c r="L101" s="59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 ht="12.75">
      <c r="A102" s="10"/>
      <c r="B102" s="49" t="s">
        <v>42</v>
      </c>
      <c r="C102" s="1"/>
      <c r="D102" s="1"/>
      <c r="E102" s="50" t="s">
        <v>155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 ht="12.75">
      <c r="A103" s="10"/>
      <c r="B103" s="49" t="s">
        <v>44</v>
      </c>
      <c r="C103" s="1"/>
      <c r="D103" s="1"/>
      <c r="E103" s="50" t="s">
        <v>156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ht="12.75">
      <c r="A104" s="10"/>
      <c r="B104" s="49" t="s">
        <v>46</v>
      </c>
      <c r="C104" s="1"/>
      <c r="D104" s="1"/>
      <c r="E104" s="50" t="s">
        <v>157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 ht="12.75">
      <c r="A105" s="10"/>
      <c r="B105" s="51" t="s">
        <v>48</v>
      </c>
      <c r="C105" s="52"/>
      <c r="D105" s="52"/>
      <c r="E105" s="53" t="s">
        <v>49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 ht="12.75">
      <c r="A106" s="10"/>
      <c r="B106" s="41">
        <v>15</v>
      </c>
      <c r="C106" s="42" t="s">
        <v>158</v>
      </c>
      <c r="D106" s="42" t="s">
        <v>7</v>
      </c>
      <c r="E106" s="42" t="s">
        <v>159</v>
      </c>
      <c r="F106" s="42" t="s">
        <v>7</v>
      </c>
      <c r="G106" s="43" t="s">
        <v>129</v>
      </c>
      <c r="H106" s="55">
        <v>154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 ht="12.75">
      <c r="A107" s="10"/>
      <c r="B107" s="49" t="s">
        <v>42</v>
      </c>
      <c r="C107" s="1"/>
      <c r="D107" s="1"/>
      <c r="E107" s="50" t="s">
        <v>160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ht="12.75">
      <c r="A108" s="10"/>
      <c r="B108" s="49" t="s">
        <v>44</v>
      </c>
      <c r="C108" s="1"/>
      <c r="D108" s="1"/>
      <c r="E108" s="50" t="s">
        <v>161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ht="12.75">
      <c r="A109" s="10"/>
      <c r="B109" s="49" t="s">
        <v>46</v>
      </c>
      <c r="C109" s="1"/>
      <c r="D109" s="1"/>
      <c r="E109" s="50" t="s">
        <v>162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 ht="12.75">
      <c r="A110" s="10"/>
      <c r="B110" s="51" t="s">
        <v>48</v>
      </c>
      <c r="C110" s="52"/>
      <c r="D110" s="52"/>
      <c r="E110" s="53" t="s">
        <v>49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 ht="12.75">
      <c r="A111" s="10"/>
      <c r="B111" s="41">
        <v>16</v>
      </c>
      <c r="C111" s="42" t="s">
        <v>163</v>
      </c>
      <c r="D111" s="42" t="s">
        <v>7</v>
      </c>
      <c r="E111" s="42" t="s">
        <v>164</v>
      </c>
      <c r="F111" s="42" t="s">
        <v>7</v>
      </c>
      <c r="G111" s="43" t="s">
        <v>129</v>
      </c>
      <c r="H111" s="55">
        <v>1135.2950000000001</v>
      </c>
      <c r="I111" s="56">
        <v>0</v>
      </c>
      <c r="J111" s="57">
        <f>ROUND(H111*I111,2)</f>
        <v>0</v>
      </c>
      <c r="K111" s="58">
        <v>0.20999999999999999</v>
      </c>
      <c r="L111" s="59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 ht="12.75">
      <c r="A112" s="10"/>
      <c r="B112" s="49" t="s">
        <v>42</v>
      </c>
      <c r="C112" s="1"/>
      <c r="D112" s="1"/>
      <c r="E112" s="50" t="s">
        <v>165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ht="12.75">
      <c r="A113" s="10"/>
      <c r="B113" s="49" t="s">
        <v>44</v>
      </c>
      <c r="C113" s="1"/>
      <c r="D113" s="1"/>
      <c r="E113" s="50" t="s">
        <v>166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12.75">
      <c r="A114" s="10"/>
      <c r="B114" s="49" t="s">
        <v>46</v>
      </c>
      <c r="C114" s="1"/>
      <c r="D114" s="1"/>
      <c r="E114" s="50" t="s">
        <v>167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thickBot="1" ht="12.75">
      <c r="A115" s="10"/>
      <c r="B115" s="51" t="s">
        <v>48</v>
      </c>
      <c r="C115" s="52"/>
      <c r="D115" s="52"/>
      <c r="E115" s="53" t="s">
        <v>49</v>
      </c>
      <c r="F115" s="52"/>
      <c r="G115" s="52"/>
      <c r="H115" s="54"/>
      <c r="I115" s="52"/>
      <c r="J115" s="54"/>
      <c r="K115" s="52"/>
      <c r="L115" s="52"/>
      <c r="M115" s="13"/>
      <c r="N115" s="2"/>
      <c r="O115" s="2"/>
      <c r="P115" s="2"/>
      <c r="Q115" s="2"/>
    </row>
    <row r="116" thickTop="1" ht="12.75">
      <c r="A116" s="10"/>
      <c r="B116" s="41">
        <v>17</v>
      </c>
      <c r="C116" s="42" t="s">
        <v>168</v>
      </c>
      <c r="D116" s="42" t="s">
        <v>7</v>
      </c>
      <c r="E116" s="42" t="s">
        <v>169</v>
      </c>
      <c r="F116" s="42" t="s">
        <v>7</v>
      </c>
      <c r="G116" s="43" t="s">
        <v>129</v>
      </c>
      <c r="H116" s="55">
        <v>289.72000000000003</v>
      </c>
      <c r="I116" s="56">
        <v>0</v>
      </c>
      <c r="J116" s="57">
        <f>ROUND(H116*I116,2)</f>
        <v>0</v>
      </c>
      <c r="K116" s="58">
        <v>0.20999999999999999</v>
      </c>
      <c r="L116" s="59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 ht="12.75">
      <c r="A117" s="10"/>
      <c r="B117" s="49" t="s">
        <v>42</v>
      </c>
      <c r="C117" s="1"/>
      <c r="D117" s="1"/>
      <c r="E117" s="50" t="s">
        <v>170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ht="12.75">
      <c r="A118" s="10"/>
      <c r="B118" s="49" t="s">
        <v>44</v>
      </c>
      <c r="C118" s="1"/>
      <c r="D118" s="1"/>
      <c r="E118" s="50" t="s">
        <v>171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ht="12.75">
      <c r="A119" s="10"/>
      <c r="B119" s="49" t="s">
        <v>46</v>
      </c>
      <c r="C119" s="1"/>
      <c r="D119" s="1"/>
      <c r="E119" s="50" t="s">
        <v>172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 ht="12.75">
      <c r="A120" s="10"/>
      <c r="B120" s="51" t="s">
        <v>48</v>
      </c>
      <c r="C120" s="52"/>
      <c r="D120" s="52"/>
      <c r="E120" s="53" t="s">
        <v>49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 ht="12.75">
      <c r="A121" s="10"/>
      <c r="B121" s="41">
        <v>18</v>
      </c>
      <c r="C121" s="42" t="s">
        <v>173</v>
      </c>
      <c r="D121" s="42" t="s">
        <v>7</v>
      </c>
      <c r="E121" s="42" t="s">
        <v>174</v>
      </c>
      <c r="F121" s="42" t="s">
        <v>7</v>
      </c>
      <c r="G121" s="43" t="s">
        <v>129</v>
      </c>
      <c r="H121" s="55">
        <v>22.800000000000001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 ht="12.75">
      <c r="A122" s="10"/>
      <c r="B122" s="49" t="s">
        <v>42</v>
      </c>
      <c r="C122" s="1"/>
      <c r="D122" s="1"/>
      <c r="E122" s="50" t="s">
        <v>175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ht="12.75">
      <c r="A123" s="10"/>
      <c r="B123" s="49" t="s">
        <v>44</v>
      </c>
      <c r="C123" s="1"/>
      <c r="D123" s="1"/>
      <c r="E123" s="50" t="s">
        <v>176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ht="12.75">
      <c r="A124" s="10"/>
      <c r="B124" s="49" t="s">
        <v>46</v>
      </c>
      <c r="C124" s="1"/>
      <c r="D124" s="1"/>
      <c r="E124" s="50" t="s">
        <v>177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 ht="12.75">
      <c r="A125" s="10"/>
      <c r="B125" s="51" t="s">
        <v>48</v>
      </c>
      <c r="C125" s="52"/>
      <c r="D125" s="52"/>
      <c r="E125" s="53" t="s">
        <v>49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 ht="12.75">
      <c r="A126" s="10"/>
      <c r="B126" s="41">
        <v>19</v>
      </c>
      <c r="C126" s="42" t="s">
        <v>178</v>
      </c>
      <c r="D126" s="42" t="s">
        <v>7</v>
      </c>
      <c r="E126" s="42" t="s">
        <v>179</v>
      </c>
      <c r="F126" s="42" t="s">
        <v>7</v>
      </c>
      <c r="G126" s="43" t="s">
        <v>129</v>
      </c>
      <c r="H126" s="55">
        <v>88</v>
      </c>
      <c r="I126" s="56">
        <v>0</v>
      </c>
      <c r="J126" s="57">
        <f>ROUND(H126*I126,2)</f>
        <v>0</v>
      </c>
      <c r="K126" s="58">
        <v>0.20999999999999999</v>
      </c>
      <c r="L126" s="59">
        <f>ROUND(J126*1.21,2)</f>
        <v>0</v>
      </c>
      <c r="M126" s="13"/>
      <c r="N126" s="2"/>
      <c r="O126" s="2"/>
      <c r="P126" s="2"/>
      <c r="Q126" s="33">
        <f>IF(ISNUMBER(K126),IF(H126&gt;0,IF(I126&gt;0,J126,0),0),0)</f>
        <v>0</v>
      </c>
      <c r="R126" s="9">
        <f>IF(ISNUMBER(K126)=FALSE,J126,0)</f>
        <v>0</v>
      </c>
    </row>
    <row r="127" ht="12.75">
      <c r="A127" s="10"/>
      <c r="B127" s="49" t="s">
        <v>42</v>
      </c>
      <c r="C127" s="1"/>
      <c r="D127" s="1"/>
      <c r="E127" s="50" t="s">
        <v>180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ht="12.75">
      <c r="A128" s="10"/>
      <c r="B128" s="49" t="s">
        <v>44</v>
      </c>
      <c r="C128" s="1"/>
      <c r="D128" s="1"/>
      <c r="E128" s="50" t="s">
        <v>181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ht="12.75">
      <c r="A129" s="10"/>
      <c r="B129" s="49" t="s">
        <v>46</v>
      </c>
      <c r="C129" s="1"/>
      <c r="D129" s="1"/>
      <c r="E129" s="50" t="s">
        <v>182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thickBot="1" ht="12.75">
      <c r="A130" s="10"/>
      <c r="B130" s="51" t="s">
        <v>48</v>
      </c>
      <c r="C130" s="52"/>
      <c r="D130" s="52"/>
      <c r="E130" s="53" t="s">
        <v>49</v>
      </c>
      <c r="F130" s="52"/>
      <c r="G130" s="52"/>
      <c r="H130" s="54"/>
      <c r="I130" s="52"/>
      <c r="J130" s="54"/>
      <c r="K130" s="52"/>
      <c r="L130" s="52"/>
      <c r="M130" s="13"/>
      <c r="N130" s="2"/>
      <c r="O130" s="2"/>
      <c r="P130" s="2"/>
      <c r="Q130" s="2"/>
    </row>
    <row r="131" thickTop="1" thickBot="1" ht="25" customHeight="1">
      <c r="A131" s="10"/>
      <c r="B131" s="1"/>
      <c r="C131" s="60">
        <v>1</v>
      </c>
      <c r="D131" s="1"/>
      <c r="E131" s="60" t="s">
        <v>87</v>
      </c>
      <c r="F131" s="1"/>
      <c r="G131" s="61" t="s">
        <v>80</v>
      </c>
      <c r="H131" s="62">
        <f>J56+J61+J66+J71+J76+J81+J86+J91+J96+J101+J106+J111+J116+J121+J126</f>
        <v>0</v>
      </c>
      <c r="I131" s="61" t="s">
        <v>81</v>
      </c>
      <c r="J131" s="63">
        <f>(L131-H131)</f>
        <v>0</v>
      </c>
      <c r="K131" s="61" t="s">
        <v>82</v>
      </c>
      <c r="L131" s="64">
        <f>ROUND((J56+J61+J66+J71+J76+J81+J86+J91+J96+J101+J106+J111+J116+J121+J126)*1.21,2)</f>
        <v>0</v>
      </c>
      <c r="M131" s="13"/>
      <c r="N131" s="2"/>
      <c r="O131" s="2"/>
      <c r="P131" s="2"/>
      <c r="Q131" s="33">
        <f>0+Q56+Q61+Q66+Q71+Q76+Q81+Q86+Q91+Q96+Q101+Q106+Q111+Q116+Q121+Q126</f>
        <v>0</v>
      </c>
      <c r="R131" s="9">
        <f>0+R56+R61+R66+R71+R76+R81+R86+R91+R96+R101+R106+R111+R116+R121+R126</f>
        <v>0</v>
      </c>
      <c r="S131" s="65">
        <f>Q131*(1+J131)+R131</f>
        <v>0</v>
      </c>
    </row>
    <row r="132" thickTop="1" thickBot="1" ht="25" customHeight="1">
      <c r="A132" s="10"/>
      <c r="B132" s="66"/>
      <c r="C132" s="66"/>
      <c r="D132" s="66"/>
      <c r="E132" s="66"/>
      <c r="F132" s="66"/>
      <c r="G132" s="67" t="s">
        <v>83</v>
      </c>
      <c r="H132" s="68">
        <f>0+J56+J61+J66+J71+J76+J81+J86+J91+J96+J101+J106+J111+J116+J121+J126</f>
        <v>0</v>
      </c>
      <c r="I132" s="67" t="s">
        <v>84</v>
      </c>
      <c r="J132" s="69">
        <f>0+J131</f>
        <v>0</v>
      </c>
      <c r="K132" s="67" t="s">
        <v>85</v>
      </c>
      <c r="L132" s="70">
        <f>0+L131</f>
        <v>0</v>
      </c>
      <c r="M132" s="13"/>
      <c r="N132" s="2"/>
      <c r="O132" s="2"/>
      <c r="P132" s="2"/>
      <c r="Q132" s="2"/>
    </row>
    <row r="133" ht="40" customHeight="1">
      <c r="A133" s="10"/>
      <c r="B133" s="75" t="s">
        <v>183</v>
      </c>
      <c r="C133" s="1"/>
      <c r="D133" s="1"/>
      <c r="E133" s="1"/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 ht="12.75">
      <c r="A134" s="10"/>
      <c r="B134" s="41">
        <v>20</v>
      </c>
      <c r="C134" s="42" t="s">
        <v>184</v>
      </c>
      <c r="D134" s="42" t="s">
        <v>7</v>
      </c>
      <c r="E134" s="42" t="s">
        <v>185</v>
      </c>
      <c r="F134" s="42" t="s">
        <v>7</v>
      </c>
      <c r="G134" s="43" t="s">
        <v>135</v>
      </c>
      <c r="H134" s="44">
        <v>250.125</v>
      </c>
      <c r="I134" s="45">
        <v>0</v>
      </c>
      <c r="J134" s="46">
        <f>ROUND(H134*I134,2)</f>
        <v>0</v>
      </c>
      <c r="K134" s="47">
        <v>0.20999999999999999</v>
      </c>
      <c r="L134" s="48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 ht="12.75">
      <c r="A135" s="10"/>
      <c r="B135" s="49" t="s">
        <v>42</v>
      </c>
      <c r="C135" s="1"/>
      <c r="D135" s="1"/>
      <c r="E135" s="50" t="s">
        <v>186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ht="12.75">
      <c r="A136" s="10"/>
      <c r="B136" s="49" t="s">
        <v>44</v>
      </c>
      <c r="C136" s="1"/>
      <c r="D136" s="1"/>
      <c r="E136" s="50" t="s">
        <v>187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 ht="12.75">
      <c r="A137" s="10"/>
      <c r="B137" s="49" t="s">
        <v>46</v>
      </c>
      <c r="C137" s="1"/>
      <c r="D137" s="1"/>
      <c r="E137" s="50" t="s">
        <v>188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 ht="12.75">
      <c r="A138" s="10"/>
      <c r="B138" s="51" t="s">
        <v>48</v>
      </c>
      <c r="C138" s="52"/>
      <c r="D138" s="52"/>
      <c r="E138" s="53" t="s">
        <v>49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 ht="12.75">
      <c r="A139" s="10"/>
      <c r="B139" s="41">
        <v>21</v>
      </c>
      <c r="C139" s="42" t="s">
        <v>189</v>
      </c>
      <c r="D139" s="42" t="s">
        <v>7</v>
      </c>
      <c r="E139" s="42" t="s">
        <v>190</v>
      </c>
      <c r="F139" s="42" t="s">
        <v>7</v>
      </c>
      <c r="G139" s="43" t="s">
        <v>97</v>
      </c>
      <c r="H139" s="55">
        <v>21.210000000000001</v>
      </c>
      <c r="I139" s="56">
        <v>0</v>
      </c>
      <c r="J139" s="57">
        <f>ROUND(H139*I139,2)</f>
        <v>0</v>
      </c>
      <c r="K139" s="58">
        <v>0.20999999999999999</v>
      </c>
      <c r="L139" s="59">
        <f>ROUND(J139*1.21,2)</f>
        <v>0</v>
      </c>
      <c r="M139" s="13"/>
      <c r="N139" s="2"/>
      <c r="O139" s="2"/>
      <c r="P139" s="2"/>
      <c r="Q139" s="33">
        <f>IF(ISNUMBER(K139),IF(H139&gt;0,IF(I139&gt;0,J139,0),0),0)</f>
        <v>0</v>
      </c>
      <c r="R139" s="9">
        <f>IF(ISNUMBER(K139)=FALSE,J139,0)</f>
        <v>0</v>
      </c>
    </row>
    <row r="140" ht="12.75">
      <c r="A140" s="10"/>
      <c r="B140" s="49" t="s">
        <v>42</v>
      </c>
      <c r="C140" s="1"/>
      <c r="D140" s="1"/>
      <c r="E140" s="50" t="s">
        <v>191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ht="12.75">
      <c r="A141" s="10"/>
      <c r="B141" s="49" t="s">
        <v>44</v>
      </c>
      <c r="C141" s="1"/>
      <c r="D141" s="1"/>
      <c r="E141" s="50" t="s">
        <v>192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ht="12.75">
      <c r="A142" s="10"/>
      <c r="B142" s="49" t="s">
        <v>46</v>
      </c>
      <c r="C142" s="1"/>
      <c r="D142" s="1"/>
      <c r="E142" s="50" t="s">
        <v>193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thickBot="1" ht="12.75">
      <c r="A143" s="10"/>
      <c r="B143" s="51" t="s">
        <v>48</v>
      </c>
      <c r="C143" s="52"/>
      <c r="D143" s="52"/>
      <c r="E143" s="53" t="s">
        <v>49</v>
      </c>
      <c r="F143" s="52"/>
      <c r="G143" s="52"/>
      <c r="H143" s="54"/>
      <c r="I143" s="52"/>
      <c r="J143" s="54"/>
      <c r="K143" s="52"/>
      <c r="L143" s="52"/>
      <c r="M143" s="13"/>
      <c r="N143" s="2"/>
      <c r="O143" s="2"/>
      <c r="P143" s="2"/>
      <c r="Q143" s="2"/>
    </row>
    <row r="144" thickTop="1" ht="12.75">
      <c r="A144" s="10"/>
      <c r="B144" s="41">
        <v>22</v>
      </c>
      <c r="C144" s="42" t="s">
        <v>194</v>
      </c>
      <c r="D144" s="42" t="s">
        <v>7</v>
      </c>
      <c r="E144" s="42" t="s">
        <v>195</v>
      </c>
      <c r="F144" s="42" t="s">
        <v>7</v>
      </c>
      <c r="G144" s="43" t="s">
        <v>129</v>
      </c>
      <c r="H144" s="55">
        <v>38.807000000000002</v>
      </c>
      <c r="I144" s="56">
        <v>0</v>
      </c>
      <c r="J144" s="57">
        <f>ROUND(H144*I144,2)</f>
        <v>0</v>
      </c>
      <c r="K144" s="58">
        <v>0.20999999999999999</v>
      </c>
      <c r="L144" s="59">
        <f>ROUND(J144*1.21,2)</f>
        <v>0</v>
      </c>
      <c r="M144" s="13"/>
      <c r="N144" s="2"/>
      <c r="O144" s="2"/>
      <c r="P144" s="2"/>
      <c r="Q144" s="33">
        <f>IF(ISNUMBER(K144),IF(H144&gt;0,IF(I144&gt;0,J144,0),0),0)</f>
        <v>0</v>
      </c>
      <c r="R144" s="9">
        <f>IF(ISNUMBER(K144)=FALSE,J144,0)</f>
        <v>0</v>
      </c>
    </row>
    <row r="145" ht="12.75">
      <c r="A145" s="10"/>
      <c r="B145" s="49" t="s">
        <v>42</v>
      </c>
      <c r="C145" s="1"/>
      <c r="D145" s="1"/>
      <c r="E145" s="50" t="s">
        <v>196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ht="12.75">
      <c r="A146" s="10"/>
      <c r="B146" s="49" t="s">
        <v>44</v>
      </c>
      <c r="C146" s="1"/>
      <c r="D146" s="1"/>
      <c r="E146" s="50" t="s">
        <v>197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 ht="12.75">
      <c r="A147" s="10"/>
      <c r="B147" s="49" t="s">
        <v>46</v>
      </c>
      <c r="C147" s="1"/>
      <c r="D147" s="1"/>
      <c r="E147" s="50" t="s">
        <v>198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 thickBot="1" ht="12.75">
      <c r="A148" s="10"/>
      <c r="B148" s="51" t="s">
        <v>48</v>
      </c>
      <c r="C148" s="52"/>
      <c r="D148" s="52"/>
      <c r="E148" s="53" t="s">
        <v>49</v>
      </c>
      <c r="F148" s="52"/>
      <c r="G148" s="52"/>
      <c r="H148" s="54"/>
      <c r="I148" s="52"/>
      <c r="J148" s="54"/>
      <c r="K148" s="52"/>
      <c r="L148" s="52"/>
      <c r="M148" s="13"/>
      <c r="N148" s="2"/>
      <c r="O148" s="2"/>
      <c r="P148" s="2"/>
      <c r="Q148" s="2"/>
    </row>
    <row r="149" thickTop="1" ht="12.75">
      <c r="A149" s="10"/>
      <c r="B149" s="41">
        <v>23</v>
      </c>
      <c r="C149" s="42" t="s">
        <v>199</v>
      </c>
      <c r="D149" s="42" t="s">
        <v>7</v>
      </c>
      <c r="E149" s="42" t="s">
        <v>200</v>
      </c>
      <c r="F149" s="42" t="s">
        <v>7</v>
      </c>
      <c r="G149" s="43" t="s">
        <v>201</v>
      </c>
      <c r="H149" s="55">
        <v>105</v>
      </c>
      <c r="I149" s="56">
        <v>0</v>
      </c>
      <c r="J149" s="57">
        <f>ROUND(H149*I149,2)</f>
        <v>0</v>
      </c>
      <c r="K149" s="58">
        <v>0.20999999999999999</v>
      </c>
      <c r="L149" s="59">
        <f>ROUND(J149*1.21,2)</f>
        <v>0</v>
      </c>
      <c r="M149" s="13"/>
      <c r="N149" s="2"/>
      <c r="O149" s="2"/>
      <c r="P149" s="2"/>
      <c r="Q149" s="33">
        <f>IF(ISNUMBER(K149),IF(H149&gt;0,IF(I149&gt;0,J149,0),0),0)</f>
        <v>0</v>
      </c>
      <c r="R149" s="9">
        <f>IF(ISNUMBER(K149)=FALSE,J149,0)</f>
        <v>0</v>
      </c>
    </row>
    <row r="150" ht="12.75">
      <c r="A150" s="10"/>
      <c r="B150" s="49" t="s">
        <v>42</v>
      </c>
      <c r="C150" s="1"/>
      <c r="D150" s="1"/>
      <c r="E150" s="50" t="s">
        <v>202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ht="12.75">
      <c r="A151" s="10"/>
      <c r="B151" s="49" t="s">
        <v>44</v>
      </c>
      <c r="C151" s="1"/>
      <c r="D151" s="1"/>
      <c r="E151" s="50" t="s">
        <v>203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 ht="12.75">
      <c r="A152" s="10"/>
      <c r="B152" s="49" t="s">
        <v>46</v>
      </c>
      <c r="C152" s="1"/>
      <c r="D152" s="1"/>
      <c r="E152" s="50" t="s">
        <v>204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 thickBot="1" ht="12.75">
      <c r="A153" s="10"/>
      <c r="B153" s="51" t="s">
        <v>48</v>
      </c>
      <c r="C153" s="52"/>
      <c r="D153" s="52"/>
      <c r="E153" s="53" t="s">
        <v>49</v>
      </c>
      <c r="F153" s="52"/>
      <c r="G153" s="52"/>
      <c r="H153" s="54"/>
      <c r="I153" s="52"/>
      <c r="J153" s="54"/>
      <c r="K153" s="52"/>
      <c r="L153" s="52"/>
      <c r="M153" s="13"/>
      <c r="N153" s="2"/>
      <c r="O153" s="2"/>
      <c r="P153" s="2"/>
      <c r="Q153" s="2"/>
    </row>
    <row r="154" thickTop="1" ht="12.75">
      <c r="A154" s="10"/>
      <c r="B154" s="41">
        <v>24</v>
      </c>
      <c r="C154" s="42" t="s">
        <v>205</v>
      </c>
      <c r="D154" s="42" t="s">
        <v>7</v>
      </c>
      <c r="E154" s="42" t="s">
        <v>206</v>
      </c>
      <c r="F154" s="42" t="s">
        <v>7</v>
      </c>
      <c r="G154" s="43" t="s">
        <v>201</v>
      </c>
      <c r="H154" s="55">
        <v>245</v>
      </c>
      <c r="I154" s="56">
        <v>0</v>
      </c>
      <c r="J154" s="57">
        <f>ROUND(H154*I154,2)</f>
        <v>0</v>
      </c>
      <c r="K154" s="58">
        <v>0.20999999999999999</v>
      </c>
      <c r="L154" s="59">
        <f>ROUND(J154*1.21,2)</f>
        <v>0</v>
      </c>
      <c r="M154" s="13"/>
      <c r="N154" s="2"/>
      <c r="O154" s="2"/>
      <c r="P154" s="2"/>
      <c r="Q154" s="33">
        <f>IF(ISNUMBER(K154),IF(H154&gt;0,IF(I154&gt;0,J154,0),0),0)</f>
        <v>0</v>
      </c>
      <c r="R154" s="9">
        <f>IF(ISNUMBER(K154)=FALSE,J154,0)</f>
        <v>0</v>
      </c>
    </row>
    <row r="155" ht="12.75">
      <c r="A155" s="10"/>
      <c r="B155" s="49" t="s">
        <v>42</v>
      </c>
      <c r="C155" s="1"/>
      <c r="D155" s="1"/>
      <c r="E155" s="50" t="s">
        <v>202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ht="12.75">
      <c r="A156" s="10"/>
      <c r="B156" s="49" t="s">
        <v>44</v>
      </c>
      <c r="C156" s="1"/>
      <c r="D156" s="1"/>
      <c r="E156" s="50" t="s">
        <v>207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ht="12.75">
      <c r="A157" s="10"/>
      <c r="B157" s="49" t="s">
        <v>46</v>
      </c>
      <c r="C157" s="1"/>
      <c r="D157" s="1"/>
      <c r="E157" s="50" t="s">
        <v>204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 thickBot="1" ht="12.75">
      <c r="A158" s="10"/>
      <c r="B158" s="51" t="s">
        <v>48</v>
      </c>
      <c r="C158" s="52"/>
      <c r="D158" s="52"/>
      <c r="E158" s="53" t="s">
        <v>49</v>
      </c>
      <c r="F158" s="52"/>
      <c r="G158" s="52"/>
      <c r="H158" s="54"/>
      <c r="I158" s="52"/>
      <c r="J158" s="54"/>
      <c r="K158" s="52"/>
      <c r="L158" s="52"/>
      <c r="M158" s="13"/>
      <c r="N158" s="2"/>
      <c r="O158" s="2"/>
      <c r="P158" s="2"/>
      <c r="Q158" s="2"/>
    </row>
    <row r="159" thickTop="1" ht="12.75">
      <c r="A159" s="10"/>
      <c r="B159" s="41">
        <v>25</v>
      </c>
      <c r="C159" s="42" t="s">
        <v>208</v>
      </c>
      <c r="D159" s="42" t="s">
        <v>7</v>
      </c>
      <c r="E159" s="42" t="s">
        <v>209</v>
      </c>
      <c r="F159" s="42" t="s">
        <v>7</v>
      </c>
      <c r="G159" s="43" t="s">
        <v>201</v>
      </c>
      <c r="H159" s="55">
        <v>149.09999999999999</v>
      </c>
      <c r="I159" s="56">
        <v>0</v>
      </c>
      <c r="J159" s="57">
        <f>ROUND(H159*I159,2)</f>
        <v>0</v>
      </c>
      <c r="K159" s="58">
        <v>0.20999999999999999</v>
      </c>
      <c r="L159" s="59">
        <f>ROUND(J159*1.21,2)</f>
        <v>0</v>
      </c>
      <c r="M159" s="13"/>
      <c r="N159" s="2"/>
      <c r="O159" s="2"/>
      <c r="P159" s="2"/>
      <c r="Q159" s="33">
        <f>IF(ISNUMBER(K159),IF(H159&gt;0,IF(I159&gt;0,J159,0),0),0)</f>
        <v>0</v>
      </c>
      <c r="R159" s="9">
        <f>IF(ISNUMBER(K159)=FALSE,J159,0)</f>
        <v>0</v>
      </c>
    </row>
    <row r="160" ht="12.75">
      <c r="A160" s="10"/>
      <c r="B160" s="49" t="s">
        <v>42</v>
      </c>
      <c r="C160" s="1"/>
      <c r="D160" s="1"/>
      <c r="E160" s="50" t="s">
        <v>210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ht="12.75">
      <c r="A161" s="10"/>
      <c r="B161" s="49" t="s">
        <v>44</v>
      </c>
      <c r="C161" s="1"/>
      <c r="D161" s="1"/>
      <c r="E161" s="50" t="s">
        <v>211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 ht="12.75">
      <c r="A162" s="10"/>
      <c r="B162" s="49" t="s">
        <v>46</v>
      </c>
      <c r="C162" s="1"/>
      <c r="D162" s="1"/>
      <c r="E162" s="50" t="s">
        <v>212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 thickBot="1" ht="12.75">
      <c r="A163" s="10"/>
      <c r="B163" s="51" t="s">
        <v>48</v>
      </c>
      <c r="C163" s="52"/>
      <c r="D163" s="52"/>
      <c r="E163" s="53" t="s">
        <v>49</v>
      </c>
      <c r="F163" s="52"/>
      <c r="G163" s="52"/>
      <c r="H163" s="54"/>
      <c r="I163" s="52"/>
      <c r="J163" s="54"/>
      <c r="K163" s="52"/>
      <c r="L163" s="52"/>
      <c r="M163" s="13"/>
      <c r="N163" s="2"/>
      <c r="O163" s="2"/>
      <c r="P163" s="2"/>
      <c r="Q163" s="2"/>
    </row>
    <row r="164" thickTop="1" ht="12.75">
      <c r="A164" s="10"/>
      <c r="B164" s="41">
        <v>26</v>
      </c>
      <c r="C164" s="42" t="s">
        <v>213</v>
      </c>
      <c r="D164" s="42" t="s">
        <v>7</v>
      </c>
      <c r="E164" s="42" t="s">
        <v>214</v>
      </c>
      <c r="F164" s="42" t="s">
        <v>7</v>
      </c>
      <c r="G164" s="43" t="s">
        <v>201</v>
      </c>
      <c r="H164" s="55">
        <v>347.89999999999998</v>
      </c>
      <c r="I164" s="56">
        <v>0</v>
      </c>
      <c r="J164" s="57">
        <f>ROUND(H164*I164,2)</f>
        <v>0</v>
      </c>
      <c r="K164" s="58">
        <v>0.20999999999999999</v>
      </c>
      <c r="L164" s="59">
        <f>ROUND(J164*1.21,2)</f>
        <v>0</v>
      </c>
      <c r="M164" s="13"/>
      <c r="N164" s="2"/>
      <c r="O164" s="2"/>
      <c r="P164" s="2"/>
      <c r="Q164" s="33">
        <f>IF(ISNUMBER(K164),IF(H164&gt;0,IF(I164&gt;0,J164,0),0),0)</f>
        <v>0</v>
      </c>
      <c r="R164" s="9">
        <f>IF(ISNUMBER(K164)=FALSE,J164,0)</f>
        <v>0</v>
      </c>
    </row>
    <row r="165" ht="12.75">
      <c r="A165" s="10"/>
      <c r="B165" s="49" t="s">
        <v>42</v>
      </c>
      <c r="C165" s="1"/>
      <c r="D165" s="1"/>
      <c r="E165" s="50" t="s">
        <v>210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ht="12.75">
      <c r="A166" s="10"/>
      <c r="B166" s="49" t="s">
        <v>44</v>
      </c>
      <c r="C166" s="1"/>
      <c r="D166" s="1"/>
      <c r="E166" s="50" t="s">
        <v>215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 ht="12.75">
      <c r="A167" s="10"/>
      <c r="B167" s="49" t="s">
        <v>46</v>
      </c>
      <c r="C167" s="1"/>
      <c r="D167" s="1"/>
      <c r="E167" s="50" t="s">
        <v>212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 thickBot="1" ht="12.75">
      <c r="A168" s="10"/>
      <c r="B168" s="51" t="s">
        <v>48</v>
      </c>
      <c r="C168" s="52"/>
      <c r="D168" s="52"/>
      <c r="E168" s="53" t="s">
        <v>49</v>
      </c>
      <c r="F168" s="52"/>
      <c r="G168" s="52"/>
      <c r="H168" s="54"/>
      <c r="I168" s="52"/>
      <c r="J168" s="54"/>
      <c r="K168" s="52"/>
      <c r="L168" s="52"/>
      <c r="M168" s="13"/>
      <c r="N168" s="2"/>
      <c r="O168" s="2"/>
      <c r="P168" s="2"/>
      <c r="Q168" s="2"/>
    </row>
    <row r="169" thickTop="1" ht="12.75">
      <c r="A169" s="10"/>
      <c r="B169" s="41">
        <v>27</v>
      </c>
      <c r="C169" s="42" t="s">
        <v>216</v>
      </c>
      <c r="D169" s="42" t="s">
        <v>7</v>
      </c>
      <c r="E169" s="42" t="s">
        <v>217</v>
      </c>
      <c r="F169" s="42" t="s">
        <v>7</v>
      </c>
      <c r="G169" s="43" t="s">
        <v>129</v>
      </c>
      <c r="H169" s="55">
        <v>149.03999999999999</v>
      </c>
      <c r="I169" s="56">
        <v>0</v>
      </c>
      <c r="J169" s="57">
        <f>ROUND(H169*I169,2)</f>
        <v>0</v>
      </c>
      <c r="K169" s="58">
        <v>0.20999999999999999</v>
      </c>
      <c r="L169" s="59">
        <f>ROUND(J169*1.21,2)</f>
        <v>0</v>
      </c>
      <c r="M169" s="13"/>
      <c r="N169" s="2"/>
      <c r="O169" s="2"/>
      <c r="P169" s="2"/>
      <c r="Q169" s="33">
        <f>IF(ISNUMBER(K169),IF(H169&gt;0,IF(I169&gt;0,J169,0),0),0)</f>
        <v>0</v>
      </c>
      <c r="R169" s="9">
        <f>IF(ISNUMBER(K169)=FALSE,J169,0)</f>
        <v>0</v>
      </c>
    </row>
    <row r="170" ht="12.75">
      <c r="A170" s="10"/>
      <c r="B170" s="49" t="s">
        <v>42</v>
      </c>
      <c r="C170" s="1"/>
      <c r="D170" s="1"/>
      <c r="E170" s="50" t="s">
        <v>218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ht="12.75">
      <c r="A171" s="10"/>
      <c r="B171" s="49" t="s">
        <v>44</v>
      </c>
      <c r="C171" s="1"/>
      <c r="D171" s="1"/>
      <c r="E171" s="50" t="s">
        <v>219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 ht="12.75">
      <c r="A172" s="10"/>
      <c r="B172" s="49" t="s">
        <v>46</v>
      </c>
      <c r="C172" s="1"/>
      <c r="D172" s="1"/>
      <c r="E172" s="50" t="s">
        <v>220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 thickBot="1" ht="12.75">
      <c r="A173" s="10"/>
      <c r="B173" s="51" t="s">
        <v>48</v>
      </c>
      <c r="C173" s="52"/>
      <c r="D173" s="52"/>
      <c r="E173" s="53" t="s">
        <v>49</v>
      </c>
      <c r="F173" s="52"/>
      <c r="G173" s="52"/>
      <c r="H173" s="54"/>
      <c r="I173" s="52"/>
      <c r="J173" s="54"/>
      <c r="K173" s="52"/>
      <c r="L173" s="52"/>
      <c r="M173" s="13"/>
      <c r="N173" s="2"/>
      <c r="O173" s="2"/>
      <c r="P173" s="2"/>
      <c r="Q173" s="2"/>
    </row>
    <row r="174" thickTop="1" ht="12.75">
      <c r="A174" s="10"/>
      <c r="B174" s="41">
        <v>28</v>
      </c>
      <c r="C174" s="42" t="s">
        <v>221</v>
      </c>
      <c r="D174" s="42" t="s">
        <v>7</v>
      </c>
      <c r="E174" s="42" t="s">
        <v>222</v>
      </c>
      <c r="F174" s="42" t="s">
        <v>7</v>
      </c>
      <c r="G174" s="43" t="s">
        <v>97</v>
      </c>
      <c r="H174" s="55">
        <v>11.699999999999999</v>
      </c>
      <c r="I174" s="56">
        <v>0</v>
      </c>
      <c r="J174" s="57">
        <f>ROUND(H174*I174,2)</f>
        <v>0</v>
      </c>
      <c r="K174" s="58">
        <v>0.20999999999999999</v>
      </c>
      <c r="L174" s="59">
        <f>ROUND(J174*1.21,2)</f>
        <v>0</v>
      </c>
      <c r="M174" s="13"/>
      <c r="N174" s="2"/>
      <c r="O174" s="2"/>
      <c r="P174" s="2"/>
      <c r="Q174" s="33">
        <f>IF(ISNUMBER(K174),IF(H174&gt;0,IF(I174&gt;0,J174,0),0),0)</f>
        <v>0</v>
      </c>
      <c r="R174" s="9">
        <f>IF(ISNUMBER(K174)=FALSE,J174,0)</f>
        <v>0</v>
      </c>
    </row>
    <row r="175" ht="12.75">
      <c r="A175" s="10"/>
      <c r="B175" s="49" t="s">
        <v>42</v>
      </c>
      <c r="C175" s="1"/>
      <c r="D175" s="1"/>
      <c r="E175" s="50" t="s">
        <v>223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ht="12.75">
      <c r="A176" s="10"/>
      <c r="B176" s="49" t="s">
        <v>44</v>
      </c>
      <c r="C176" s="1"/>
      <c r="D176" s="1"/>
      <c r="E176" s="50" t="s">
        <v>224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 ht="12.75">
      <c r="A177" s="10"/>
      <c r="B177" s="49" t="s">
        <v>46</v>
      </c>
      <c r="C177" s="1"/>
      <c r="D177" s="1"/>
      <c r="E177" s="50" t="s">
        <v>225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 thickBot="1" ht="12.75">
      <c r="A178" s="10"/>
      <c r="B178" s="51" t="s">
        <v>48</v>
      </c>
      <c r="C178" s="52"/>
      <c r="D178" s="52"/>
      <c r="E178" s="53" t="s">
        <v>49</v>
      </c>
      <c r="F178" s="52"/>
      <c r="G178" s="52"/>
      <c r="H178" s="54"/>
      <c r="I178" s="52"/>
      <c r="J178" s="54"/>
      <c r="K178" s="52"/>
      <c r="L178" s="52"/>
      <c r="M178" s="13"/>
      <c r="N178" s="2"/>
      <c r="O178" s="2"/>
      <c r="P178" s="2"/>
      <c r="Q178" s="2"/>
    </row>
    <row r="179" thickTop="1" ht="12.75">
      <c r="A179" s="10"/>
      <c r="B179" s="41">
        <v>29</v>
      </c>
      <c r="C179" s="42" t="s">
        <v>226</v>
      </c>
      <c r="D179" s="42" t="s">
        <v>7</v>
      </c>
      <c r="E179" s="42" t="s">
        <v>227</v>
      </c>
      <c r="F179" s="42" t="s">
        <v>7</v>
      </c>
      <c r="G179" s="43" t="s">
        <v>129</v>
      </c>
      <c r="H179" s="55">
        <v>22.835999999999999</v>
      </c>
      <c r="I179" s="56">
        <v>0</v>
      </c>
      <c r="J179" s="57">
        <f>ROUND(H179*I179,2)</f>
        <v>0</v>
      </c>
      <c r="K179" s="58">
        <v>0.20999999999999999</v>
      </c>
      <c r="L179" s="59">
        <f>ROUND(J179*1.21,2)</f>
        <v>0</v>
      </c>
      <c r="M179" s="13"/>
      <c r="N179" s="2"/>
      <c r="O179" s="2"/>
      <c r="P179" s="2"/>
      <c r="Q179" s="33">
        <f>IF(ISNUMBER(K179),IF(H179&gt;0,IF(I179&gt;0,J179,0),0),0)</f>
        <v>0</v>
      </c>
      <c r="R179" s="9">
        <f>IF(ISNUMBER(K179)=FALSE,J179,0)</f>
        <v>0</v>
      </c>
    </row>
    <row r="180" ht="12.75">
      <c r="A180" s="10"/>
      <c r="B180" s="49" t="s">
        <v>42</v>
      </c>
      <c r="C180" s="1"/>
      <c r="D180" s="1"/>
      <c r="E180" s="50" t="s">
        <v>228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ht="12.75">
      <c r="A181" s="10"/>
      <c r="B181" s="49" t="s">
        <v>44</v>
      </c>
      <c r="C181" s="1"/>
      <c r="D181" s="1"/>
      <c r="E181" s="50" t="s">
        <v>229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 ht="12.75">
      <c r="A182" s="10"/>
      <c r="B182" s="49" t="s">
        <v>46</v>
      </c>
      <c r="C182" s="1"/>
      <c r="D182" s="1"/>
      <c r="E182" s="50" t="s">
        <v>230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 thickBot="1" ht="12.75">
      <c r="A183" s="10"/>
      <c r="B183" s="51" t="s">
        <v>48</v>
      </c>
      <c r="C183" s="52"/>
      <c r="D183" s="52"/>
      <c r="E183" s="53" t="s">
        <v>49</v>
      </c>
      <c r="F183" s="52"/>
      <c r="G183" s="52"/>
      <c r="H183" s="54"/>
      <c r="I183" s="52"/>
      <c r="J183" s="54"/>
      <c r="K183" s="52"/>
      <c r="L183" s="52"/>
      <c r="M183" s="13"/>
      <c r="N183" s="2"/>
      <c r="O183" s="2"/>
      <c r="P183" s="2"/>
      <c r="Q183" s="2"/>
    </row>
    <row r="184" thickTop="1" ht="12.75">
      <c r="A184" s="10"/>
      <c r="B184" s="41">
        <v>30</v>
      </c>
      <c r="C184" s="42" t="s">
        <v>231</v>
      </c>
      <c r="D184" s="42" t="s">
        <v>7</v>
      </c>
      <c r="E184" s="42" t="s">
        <v>232</v>
      </c>
      <c r="F184" s="42" t="s">
        <v>7</v>
      </c>
      <c r="G184" s="43" t="s">
        <v>129</v>
      </c>
      <c r="H184" s="55">
        <v>8.4000000000000004</v>
      </c>
      <c r="I184" s="56">
        <v>0</v>
      </c>
      <c r="J184" s="57">
        <f>ROUND(H184*I184,2)</f>
        <v>0</v>
      </c>
      <c r="K184" s="58">
        <v>0.20999999999999999</v>
      </c>
      <c r="L184" s="59">
        <f>ROUND(J184*1.21,2)</f>
        <v>0</v>
      </c>
      <c r="M184" s="13"/>
      <c r="N184" s="2"/>
      <c r="O184" s="2"/>
      <c r="P184" s="2"/>
      <c r="Q184" s="33">
        <f>IF(ISNUMBER(K184),IF(H184&gt;0,IF(I184&gt;0,J184,0),0),0)</f>
        <v>0</v>
      </c>
      <c r="R184" s="9">
        <f>IF(ISNUMBER(K184)=FALSE,J184,0)</f>
        <v>0</v>
      </c>
    </row>
    <row r="185" ht="12.75">
      <c r="A185" s="10"/>
      <c r="B185" s="49" t="s">
        <v>42</v>
      </c>
      <c r="C185" s="1"/>
      <c r="D185" s="1"/>
      <c r="E185" s="50" t="s">
        <v>233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ht="12.75">
      <c r="A186" s="10"/>
      <c r="B186" s="49" t="s">
        <v>44</v>
      </c>
      <c r="C186" s="1"/>
      <c r="D186" s="1"/>
      <c r="E186" s="50" t="s">
        <v>234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 ht="12.75">
      <c r="A187" s="10"/>
      <c r="B187" s="49" t="s">
        <v>46</v>
      </c>
      <c r="C187" s="1"/>
      <c r="D187" s="1"/>
      <c r="E187" s="50" t="s">
        <v>235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 thickBot="1" ht="12.75">
      <c r="A188" s="10"/>
      <c r="B188" s="51" t="s">
        <v>48</v>
      </c>
      <c r="C188" s="52"/>
      <c r="D188" s="52"/>
      <c r="E188" s="53" t="s">
        <v>49</v>
      </c>
      <c r="F188" s="52"/>
      <c r="G188" s="52"/>
      <c r="H188" s="54"/>
      <c r="I188" s="52"/>
      <c r="J188" s="54"/>
      <c r="K188" s="52"/>
      <c r="L188" s="52"/>
      <c r="M188" s="13"/>
      <c r="N188" s="2"/>
      <c r="O188" s="2"/>
      <c r="P188" s="2"/>
      <c r="Q188" s="2"/>
    </row>
    <row r="189" thickTop="1" ht="12.75">
      <c r="A189" s="10"/>
      <c r="B189" s="41">
        <v>31</v>
      </c>
      <c r="C189" s="42" t="s">
        <v>236</v>
      </c>
      <c r="D189" s="42" t="s">
        <v>7</v>
      </c>
      <c r="E189" s="42" t="s">
        <v>237</v>
      </c>
      <c r="F189" s="42" t="s">
        <v>7</v>
      </c>
      <c r="G189" s="43" t="s">
        <v>77</v>
      </c>
      <c r="H189" s="55">
        <v>35</v>
      </c>
      <c r="I189" s="56">
        <v>0</v>
      </c>
      <c r="J189" s="57">
        <f>ROUND(H189*I189,2)</f>
        <v>0</v>
      </c>
      <c r="K189" s="58">
        <v>0.20999999999999999</v>
      </c>
      <c r="L189" s="59">
        <f>ROUND(J189*1.21,2)</f>
        <v>0</v>
      </c>
      <c r="M189" s="13"/>
      <c r="N189" s="2"/>
      <c r="O189" s="2"/>
      <c r="P189" s="2"/>
      <c r="Q189" s="33">
        <f>IF(ISNUMBER(K189),IF(H189&gt;0,IF(I189&gt;0,J189,0),0),0)</f>
        <v>0</v>
      </c>
      <c r="R189" s="9">
        <f>IF(ISNUMBER(K189)=FALSE,J189,0)</f>
        <v>0</v>
      </c>
    </row>
    <row r="190" ht="12.75">
      <c r="A190" s="10"/>
      <c r="B190" s="49" t="s">
        <v>42</v>
      </c>
      <c r="C190" s="1"/>
      <c r="D190" s="1"/>
      <c r="E190" s="50" t="s">
        <v>238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 ht="12.75">
      <c r="A191" s="10"/>
      <c r="B191" s="49" t="s">
        <v>44</v>
      </c>
      <c r="C191" s="1"/>
      <c r="D191" s="1"/>
      <c r="E191" s="50" t="s">
        <v>239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 ht="12.75">
      <c r="A192" s="10"/>
      <c r="B192" s="49" t="s">
        <v>46</v>
      </c>
      <c r="C192" s="1"/>
      <c r="D192" s="1"/>
      <c r="E192" s="50" t="s">
        <v>240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thickBot="1" ht="12.75">
      <c r="A193" s="10"/>
      <c r="B193" s="51" t="s">
        <v>48</v>
      </c>
      <c r="C193" s="52"/>
      <c r="D193" s="52"/>
      <c r="E193" s="53" t="s">
        <v>49</v>
      </c>
      <c r="F193" s="52"/>
      <c r="G193" s="52"/>
      <c r="H193" s="54"/>
      <c r="I193" s="52"/>
      <c r="J193" s="54"/>
      <c r="K193" s="52"/>
      <c r="L193" s="52"/>
      <c r="M193" s="13"/>
      <c r="N193" s="2"/>
      <c r="O193" s="2"/>
      <c r="P193" s="2"/>
      <c r="Q193" s="2"/>
    </row>
    <row r="194" thickTop="1" ht="12.75">
      <c r="A194" s="10"/>
      <c r="B194" s="41">
        <v>32</v>
      </c>
      <c r="C194" s="42" t="s">
        <v>241</v>
      </c>
      <c r="D194" s="42" t="s">
        <v>7</v>
      </c>
      <c r="E194" s="42" t="s">
        <v>242</v>
      </c>
      <c r="F194" s="42" t="s">
        <v>7</v>
      </c>
      <c r="G194" s="43" t="s">
        <v>135</v>
      </c>
      <c r="H194" s="55">
        <v>131.208</v>
      </c>
      <c r="I194" s="56">
        <v>0</v>
      </c>
      <c r="J194" s="57">
        <f>ROUND(H194*I194,2)</f>
        <v>0</v>
      </c>
      <c r="K194" s="58">
        <v>0.20999999999999999</v>
      </c>
      <c r="L194" s="59">
        <f>ROUND(J194*1.21,2)</f>
        <v>0</v>
      </c>
      <c r="M194" s="13"/>
      <c r="N194" s="2"/>
      <c r="O194" s="2"/>
      <c r="P194" s="2"/>
      <c r="Q194" s="33">
        <f>IF(ISNUMBER(K194),IF(H194&gt;0,IF(I194&gt;0,J194,0),0),0)</f>
        <v>0</v>
      </c>
      <c r="R194" s="9">
        <f>IF(ISNUMBER(K194)=FALSE,J194,0)</f>
        <v>0</v>
      </c>
    </row>
    <row r="195" ht="12.75">
      <c r="A195" s="10"/>
      <c r="B195" s="49" t="s">
        <v>42</v>
      </c>
      <c r="C195" s="1"/>
      <c r="D195" s="1"/>
      <c r="E195" s="50" t="s">
        <v>243</v>
      </c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 ht="12.75">
      <c r="A196" s="10"/>
      <c r="B196" s="49" t="s">
        <v>44</v>
      </c>
      <c r="C196" s="1"/>
      <c r="D196" s="1"/>
      <c r="E196" s="50" t="s">
        <v>244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 ht="12.75">
      <c r="A197" s="10"/>
      <c r="B197" s="49" t="s">
        <v>46</v>
      </c>
      <c r="C197" s="1"/>
      <c r="D197" s="1"/>
      <c r="E197" s="50" t="s">
        <v>245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thickBot="1" ht="12.75">
      <c r="A198" s="10"/>
      <c r="B198" s="51" t="s">
        <v>48</v>
      </c>
      <c r="C198" s="52"/>
      <c r="D198" s="52"/>
      <c r="E198" s="53" t="s">
        <v>49</v>
      </c>
      <c r="F198" s="52"/>
      <c r="G198" s="52"/>
      <c r="H198" s="54"/>
      <c r="I198" s="52"/>
      <c r="J198" s="54"/>
      <c r="K198" s="52"/>
      <c r="L198" s="52"/>
      <c r="M198" s="13"/>
      <c r="N198" s="2"/>
      <c r="O198" s="2"/>
      <c r="P198" s="2"/>
      <c r="Q198" s="2"/>
    </row>
    <row r="199" thickTop="1" thickBot="1" ht="25" customHeight="1">
      <c r="A199" s="10"/>
      <c r="B199" s="1"/>
      <c r="C199" s="60">
        <v>2</v>
      </c>
      <c r="D199" s="1"/>
      <c r="E199" s="60" t="s">
        <v>88</v>
      </c>
      <c r="F199" s="1"/>
      <c r="G199" s="61" t="s">
        <v>80</v>
      </c>
      <c r="H199" s="62">
        <f>J134+J139+J144+J149+J154+J159+J164+J169+J174+J179+J184+J189+J194</f>
        <v>0</v>
      </c>
      <c r="I199" s="61" t="s">
        <v>81</v>
      </c>
      <c r="J199" s="63">
        <f>(L199-H199)</f>
        <v>0</v>
      </c>
      <c r="K199" s="61" t="s">
        <v>82</v>
      </c>
      <c r="L199" s="64">
        <f>ROUND((J134+J139+J144+J149+J154+J159+J164+J169+J174+J179+J184+J189+J194)*1.21,2)</f>
        <v>0</v>
      </c>
      <c r="M199" s="13"/>
      <c r="N199" s="2"/>
      <c r="O199" s="2"/>
      <c r="P199" s="2"/>
      <c r="Q199" s="33">
        <f>0+Q134+Q139+Q144+Q149+Q154+Q159+Q164+Q169+Q174+Q179+Q184+Q189+Q194</f>
        <v>0</v>
      </c>
      <c r="R199" s="9">
        <f>0+R134+R139+R144+R149+R154+R159+R164+R169+R174+R179+R184+R189+R194</f>
        <v>0</v>
      </c>
      <c r="S199" s="65">
        <f>Q199*(1+J199)+R199</f>
        <v>0</v>
      </c>
    </row>
    <row r="200" thickTop="1" thickBot="1" ht="25" customHeight="1">
      <c r="A200" s="10"/>
      <c r="B200" s="66"/>
      <c r="C200" s="66"/>
      <c r="D200" s="66"/>
      <c r="E200" s="66"/>
      <c r="F200" s="66"/>
      <c r="G200" s="67" t="s">
        <v>83</v>
      </c>
      <c r="H200" s="68">
        <f>0+J134+J139+J144+J149+J154+J159+J164+J169+J174+J179+J184+J189+J194</f>
        <v>0</v>
      </c>
      <c r="I200" s="67" t="s">
        <v>84</v>
      </c>
      <c r="J200" s="69">
        <f>0+J199</f>
        <v>0</v>
      </c>
      <c r="K200" s="67" t="s">
        <v>85</v>
      </c>
      <c r="L200" s="70">
        <f>0+L199</f>
        <v>0</v>
      </c>
      <c r="M200" s="13"/>
      <c r="N200" s="2"/>
      <c r="O200" s="2"/>
      <c r="P200" s="2"/>
      <c r="Q200" s="2"/>
    </row>
    <row r="201" ht="40" customHeight="1">
      <c r="A201" s="10"/>
      <c r="B201" s="75" t="s">
        <v>246</v>
      </c>
      <c r="C201" s="1"/>
      <c r="D201" s="1"/>
      <c r="E201" s="1"/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ht="12.75">
      <c r="A202" s="10"/>
      <c r="B202" s="41">
        <v>33</v>
      </c>
      <c r="C202" s="42" t="s">
        <v>247</v>
      </c>
      <c r="D202" s="42" t="s">
        <v>7</v>
      </c>
      <c r="E202" s="42" t="s">
        <v>248</v>
      </c>
      <c r="F202" s="42" t="s">
        <v>7</v>
      </c>
      <c r="G202" s="43" t="s">
        <v>129</v>
      </c>
      <c r="H202" s="44">
        <v>116.20399999999999</v>
      </c>
      <c r="I202" s="45">
        <v>0</v>
      </c>
      <c r="J202" s="46">
        <f>ROUND(H202*I202,2)</f>
        <v>0</v>
      </c>
      <c r="K202" s="47">
        <v>0.20999999999999999</v>
      </c>
      <c r="L202" s="48">
        <f>ROUND(J202*1.21,2)</f>
        <v>0</v>
      </c>
      <c r="M202" s="13"/>
      <c r="N202" s="2"/>
      <c r="O202" s="2"/>
      <c r="P202" s="2"/>
      <c r="Q202" s="33">
        <f>IF(ISNUMBER(K202),IF(H202&gt;0,IF(I202&gt;0,J202,0),0),0)</f>
        <v>0</v>
      </c>
      <c r="R202" s="9">
        <f>IF(ISNUMBER(K202)=FALSE,J202,0)</f>
        <v>0</v>
      </c>
    </row>
    <row r="203" ht="12.75">
      <c r="A203" s="10"/>
      <c r="B203" s="49" t="s">
        <v>42</v>
      </c>
      <c r="C203" s="1"/>
      <c r="D203" s="1"/>
      <c r="E203" s="50" t="s">
        <v>249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ht="12.75">
      <c r="A204" s="10"/>
      <c r="B204" s="49" t="s">
        <v>44</v>
      </c>
      <c r="C204" s="1"/>
      <c r="D204" s="1"/>
      <c r="E204" s="50" t="s">
        <v>250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 ht="12.75">
      <c r="A205" s="10"/>
      <c r="B205" s="49" t="s">
        <v>46</v>
      </c>
      <c r="C205" s="1"/>
      <c r="D205" s="1"/>
      <c r="E205" s="50" t="s">
        <v>251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 thickBot="1" ht="12.75">
      <c r="A206" s="10"/>
      <c r="B206" s="51" t="s">
        <v>48</v>
      </c>
      <c r="C206" s="52"/>
      <c r="D206" s="52"/>
      <c r="E206" s="53" t="s">
        <v>49</v>
      </c>
      <c r="F206" s="52"/>
      <c r="G206" s="52"/>
      <c r="H206" s="54"/>
      <c r="I206" s="52"/>
      <c r="J206" s="54"/>
      <c r="K206" s="52"/>
      <c r="L206" s="52"/>
      <c r="M206" s="13"/>
      <c r="N206" s="2"/>
      <c r="O206" s="2"/>
      <c r="P206" s="2"/>
      <c r="Q206" s="2"/>
    </row>
    <row r="207" thickTop="1" ht="12.75">
      <c r="A207" s="10"/>
      <c r="B207" s="41">
        <v>34</v>
      </c>
      <c r="C207" s="42" t="s">
        <v>252</v>
      </c>
      <c r="D207" s="42" t="s">
        <v>7</v>
      </c>
      <c r="E207" s="42" t="s">
        <v>253</v>
      </c>
      <c r="F207" s="42" t="s">
        <v>7</v>
      </c>
      <c r="G207" s="43" t="s">
        <v>129</v>
      </c>
      <c r="H207" s="55">
        <v>281.51999999999998</v>
      </c>
      <c r="I207" s="56">
        <v>0</v>
      </c>
      <c r="J207" s="57">
        <f>ROUND(H207*I207,2)</f>
        <v>0</v>
      </c>
      <c r="K207" s="58">
        <v>0.20999999999999999</v>
      </c>
      <c r="L207" s="59">
        <f>ROUND(J207*1.21,2)</f>
        <v>0</v>
      </c>
      <c r="M207" s="13"/>
      <c r="N207" s="2"/>
      <c r="O207" s="2"/>
      <c r="P207" s="2"/>
      <c r="Q207" s="33">
        <f>IF(ISNUMBER(K207),IF(H207&gt;0,IF(I207&gt;0,J207,0),0),0)</f>
        <v>0</v>
      </c>
      <c r="R207" s="9">
        <f>IF(ISNUMBER(K207)=FALSE,J207,0)</f>
        <v>0</v>
      </c>
    </row>
    <row r="208" ht="12.75">
      <c r="A208" s="10"/>
      <c r="B208" s="49" t="s">
        <v>42</v>
      </c>
      <c r="C208" s="1"/>
      <c r="D208" s="1"/>
      <c r="E208" s="50" t="s">
        <v>254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ht="12.75">
      <c r="A209" s="10"/>
      <c r="B209" s="49" t="s">
        <v>44</v>
      </c>
      <c r="C209" s="1"/>
      <c r="D209" s="1"/>
      <c r="E209" s="50" t="s">
        <v>255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 ht="12.75">
      <c r="A210" s="10"/>
      <c r="B210" s="49" t="s">
        <v>46</v>
      </c>
      <c r="C210" s="1"/>
      <c r="D210" s="1"/>
      <c r="E210" s="50" t="s">
        <v>256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 thickBot="1" ht="12.75">
      <c r="A211" s="10"/>
      <c r="B211" s="51" t="s">
        <v>48</v>
      </c>
      <c r="C211" s="52"/>
      <c r="D211" s="52"/>
      <c r="E211" s="53" t="s">
        <v>49</v>
      </c>
      <c r="F211" s="52"/>
      <c r="G211" s="52"/>
      <c r="H211" s="54"/>
      <c r="I211" s="52"/>
      <c r="J211" s="54"/>
      <c r="K211" s="52"/>
      <c r="L211" s="52"/>
      <c r="M211" s="13"/>
      <c r="N211" s="2"/>
      <c r="O211" s="2"/>
      <c r="P211" s="2"/>
      <c r="Q211" s="2"/>
    </row>
    <row r="212" thickTop="1" ht="12.75">
      <c r="A212" s="10"/>
      <c r="B212" s="41">
        <v>35</v>
      </c>
      <c r="C212" s="42" t="s">
        <v>257</v>
      </c>
      <c r="D212" s="42" t="s">
        <v>7</v>
      </c>
      <c r="E212" s="42" t="s">
        <v>258</v>
      </c>
      <c r="F212" s="42" t="s">
        <v>7</v>
      </c>
      <c r="G212" s="43" t="s">
        <v>97</v>
      </c>
      <c r="H212" s="55">
        <v>33.149000000000001</v>
      </c>
      <c r="I212" s="56">
        <v>0</v>
      </c>
      <c r="J212" s="57">
        <f>ROUND(H212*I212,2)</f>
        <v>0</v>
      </c>
      <c r="K212" s="58">
        <v>0.20999999999999999</v>
      </c>
      <c r="L212" s="59">
        <f>ROUND(J212*1.21,2)</f>
        <v>0</v>
      </c>
      <c r="M212" s="13"/>
      <c r="N212" s="2"/>
      <c r="O212" s="2"/>
      <c r="P212" s="2"/>
      <c r="Q212" s="33">
        <f>IF(ISNUMBER(K212),IF(H212&gt;0,IF(I212&gt;0,J212,0),0),0)</f>
        <v>0</v>
      </c>
      <c r="R212" s="9">
        <f>IF(ISNUMBER(K212)=FALSE,J212,0)</f>
        <v>0</v>
      </c>
    </row>
    <row r="213" ht="12.75">
      <c r="A213" s="10"/>
      <c r="B213" s="49" t="s">
        <v>42</v>
      </c>
      <c r="C213" s="1"/>
      <c r="D213" s="1"/>
      <c r="E213" s="50" t="s">
        <v>7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ht="12.75">
      <c r="A214" s="10"/>
      <c r="B214" s="49" t="s">
        <v>44</v>
      </c>
      <c r="C214" s="1"/>
      <c r="D214" s="1"/>
      <c r="E214" s="50" t="s">
        <v>259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 ht="12.75">
      <c r="A215" s="10"/>
      <c r="B215" s="49" t="s">
        <v>46</v>
      </c>
      <c r="C215" s="1"/>
      <c r="D215" s="1"/>
      <c r="E215" s="50" t="s">
        <v>225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 thickBot="1" ht="12.75">
      <c r="A216" s="10"/>
      <c r="B216" s="51" t="s">
        <v>48</v>
      </c>
      <c r="C216" s="52"/>
      <c r="D216" s="52"/>
      <c r="E216" s="53" t="s">
        <v>49</v>
      </c>
      <c r="F216" s="52"/>
      <c r="G216" s="52"/>
      <c r="H216" s="54"/>
      <c r="I216" s="52"/>
      <c r="J216" s="54"/>
      <c r="K216" s="52"/>
      <c r="L216" s="52"/>
      <c r="M216" s="13"/>
      <c r="N216" s="2"/>
      <c r="O216" s="2"/>
      <c r="P216" s="2"/>
      <c r="Q216" s="2"/>
    </row>
    <row r="217" thickTop="1" thickBot="1" ht="25" customHeight="1">
      <c r="A217" s="10"/>
      <c r="B217" s="1"/>
      <c r="C217" s="60">
        <v>3</v>
      </c>
      <c r="D217" s="1"/>
      <c r="E217" s="60" t="s">
        <v>89</v>
      </c>
      <c r="F217" s="1"/>
      <c r="G217" s="61" t="s">
        <v>80</v>
      </c>
      <c r="H217" s="62">
        <f>J202+J207+J212</f>
        <v>0</v>
      </c>
      <c r="I217" s="61" t="s">
        <v>81</v>
      </c>
      <c r="J217" s="63">
        <f>(L217-H217)</f>
        <v>0</v>
      </c>
      <c r="K217" s="61" t="s">
        <v>82</v>
      </c>
      <c r="L217" s="64">
        <f>ROUND((J202+J207+J212)*1.21,2)</f>
        <v>0</v>
      </c>
      <c r="M217" s="13"/>
      <c r="N217" s="2"/>
      <c r="O217" s="2"/>
      <c r="P217" s="2"/>
      <c r="Q217" s="33">
        <f>0+Q202+Q207+Q212</f>
        <v>0</v>
      </c>
      <c r="R217" s="9">
        <f>0+R202+R207+R212</f>
        <v>0</v>
      </c>
      <c r="S217" s="65">
        <f>Q217*(1+J217)+R217</f>
        <v>0</v>
      </c>
    </row>
    <row r="218" thickTop="1" thickBot="1" ht="25" customHeight="1">
      <c r="A218" s="10"/>
      <c r="B218" s="66"/>
      <c r="C218" s="66"/>
      <c r="D218" s="66"/>
      <c r="E218" s="66"/>
      <c r="F218" s="66"/>
      <c r="G218" s="67" t="s">
        <v>83</v>
      </c>
      <c r="H218" s="68">
        <f>0+J202+J207+J212</f>
        <v>0</v>
      </c>
      <c r="I218" s="67" t="s">
        <v>84</v>
      </c>
      <c r="J218" s="69">
        <f>0+J217</f>
        <v>0</v>
      </c>
      <c r="K218" s="67" t="s">
        <v>85</v>
      </c>
      <c r="L218" s="70">
        <f>0+L217</f>
        <v>0</v>
      </c>
      <c r="M218" s="13"/>
      <c r="N218" s="2"/>
      <c r="O218" s="2"/>
      <c r="P218" s="2"/>
      <c r="Q218" s="2"/>
    </row>
    <row r="219" ht="40" customHeight="1">
      <c r="A219" s="10"/>
      <c r="B219" s="75" t="s">
        <v>260</v>
      </c>
      <c r="C219" s="1"/>
      <c r="D219" s="1"/>
      <c r="E219" s="1"/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 ht="12.75">
      <c r="A220" s="10"/>
      <c r="B220" s="41">
        <v>36</v>
      </c>
      <c r="C220" s="42" t="s">
        <v>261</v>
      </c>
      <c r="D220" s="42" t="s">
        <v>7</v>
      </c>
      <c r="E220" s="42" t="s">
        <v>262</v>
      </c>
      <c r="F220" s="42" t="s">
        <v>7</v>
      </c>
      <c r="G220" s="43" t="s">
        <v>129</v>
      </c>
      <c r="H220" s="44">
        <v>18.047999999999998</v>
      </c>
      <c r="I220" s="45">
        <v>0</v>
      </c>
      <c r="J220" s="46">
        <f>ROUND(H220*I220,2)</f>
        <v>0</v>
      </c>
      <c r="K220" s="47">
        <v>0.20999999999999999</v>
      </c>
      <c r="L220" s="48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 ht="12.75">
      <c r="A221" s="10"/>
      <c r="B221" s="49" t="s">
        <v>42</v>
      </c>
      <c r="C221" s="1"/>
      <c r="D221" s="1"/>
      <c r="E221" s="50" t="s">
        <v>263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 ht="12.75">
      <c r="A222" s="10"/>
      <c r="B222" s="49" t="s">
        <v>44</v>
      </c>
      <c r="C222" s="1"/>
      <c r="D222" s="1"/>
      <c r="E222" s="50" t="s">
        <v>264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9" t="s">
        <v>46</v>
      </c>
      <c r="C223" s="1"/>
      <c r="D223" s="1"/>
      <c r="E223" s="50" t="s">
        <v>256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 ht="12.75">
      <c r="A224" s="10"/>
      <c r="B224" s="51" t="s">
        <v>48</v>
      </c>
      <c r="C224" s="52"/>
      <c r="D224" s="52"/>
      <c r="E224" s="53" t="s">
        <v>49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 ht="12.75">
      <c r="A225" s="10"/>
      <c r="B225" s="41">
        <v>37</v>
      </c>
      <c r="C225" s="42" t="s">
        <v>265</v>
      </c>
      <c r="D225" s="42" t="s">
        <v>7</v>
      </c>
      <c r="E225" s="42" t="s">
        <v>266</v>
      </c>
      <c r="F225" s="42" t="s">
        <v>7</v>
      </c>
      <c r="G225" s="43" t="s">
        <v>129</v>
      </c>
      <c r="H225" s="55">
        <v>159.40000000000001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 ht="12.75">
      <c r="A226" s="10"/>
      <c r="B226" s="49" t="s">
        <v>42</v>
      </c>
      <c r="C226" s="1"/>
      <c r="D226" s="1"/>
      <c r="E226" s="50" t="s">
        <v>267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 ht="12.75">
      <c r="A227" s="10"/>
      <c r="B227" s="49" t="s">
        <v>44</v>
      </c>
      <c r="C227" s="1"/>
      <c r="D227" s="1"/>
      <c r="E227" s="50" t="s">
        <v>268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ht="12.75">
      <c r="A228" s="10"/>
      <c r="B228" s="49" t="s">
        <v>46</v>
      </c>
      <c r="C228" s="1"/>
      <c r="D228" s="1"/>
      <c r="E228" s="50" t="s">
        <v>269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 ht="12.75">
      <c r="A229" s="10"/>
      <c r="B229" s="51" t="s">
        <v>48</v>
      </c>
      <c r="C229" s="52"/>
      <c r="D229" s="52"/>
      <c r="E229" s="53" t="s">
        <v>49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 thickBot="1" ht="25" customHeight="1">
      <c r="A230" s="10"/>
      <c r="B230" s="1"/>
      <c r="C230" s="60">
        <v>4</v>
      </c>
      <c r="D230" s="1"/>
      <c r="E230" s="60" t="s">
        <v>90</v>
      </c>
      <c r="F230" s="1"/>
      <c r="G230" s="61" t="s">
        <v>80</v>
      </c>
      <c r="H230" s="62">
        <f>J220+J225</f>
        <v>0</v>
      </c>
      <c r="I230" s="61" t="s">
        <v>81</v>
      </c>
      <c r="J230" s="63">
        <f>(L230-H230)</f>
        <v>0</v>
      </c>
      <c r="K230" s="61" t="s">
        <v>82</v>
      </c>
      <c r="L230" s="64">
        <f>ROUND((J220+J225)*1.21,2)</f>
        <v>0</v>
      </c>
      <c r="M230" s="13"/>
      <c r="N230" s="2"/>
      <c r="O230" s="2"/>
      <c r="P230" s="2"/>
      <c r="Q230" s="33">
        <f>0+Q220+Q225</f>
        <v>0</v>
      </c>
      <c r="R230" s="9">
        <f>0+R220+R225</f>
        <v>0</v>
      </c>
      <c r="S230" s="65">
        <f>Q230*(1+J230)+R230</f>
        <v>0</v>
      </c>
    </row>
    <row r="231" thickTop="1" thickBot="1" ht="25" customHeight="1">
      <c r="A231" s="10"/>
      <c r="B231" s="66"/>
      <c r="C231" s="66"/>
      <c r="D231" s="66"/>
      <c r="E231" s="66"/>
      <c r="F231" s="66"/>
      <c r="G231" s="67" t="s">
        <v>83</v>
      </c>
      <c r="H231" s="68">
        <f>0+J220+J225</f>
        <v>0</v>
      </c>
      <c r="I231" s="67" t="s">
        <v>84</v>
      </c>
      <c r="J231" s="69">
        <f>0+J230</f>
        <v>0</v>
      </c>
      <c r="K231" s="67" t="s">
        <v>85</v>
      </c>
      <c r="L231" s="70">
        <f>0+L230</f>
        <v>0</v>
      </c>
      <c r="M231" s="13"/>
      <c r="N231" s="2"/>
      <c r="O231" s="2"/>
      <c r="P231" s="2"/>
      <c r="Q231" s="2"/>
    </row>
    <row r="232" ht="40" customHeight="1">
      <c r="A232" s="10"/>
      <c r="B232" s="75" t="s">
        <v>270</v>
      </c>
      <c r="C232" s="1"/>
      <c r="D232" s="1"/>
      <c r="E232" s="1"/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ht="12.75">
      <c r="A233" s="10"/>
      <c r="B233" s="41">
        <v>38</v>
      </c>
      <c r="C233" s="42" t="s">
        <v>271</v>
      </c>
      <c r="D233" s="42" t="s">
        <v>95</v>
      </c>
      <c r="E233" s="42" t="s">
        <v>272</v>
      </c>
      <c r="F233" s="42" t="s">
        <v>7</v>
      </c>
      <c r="G233" s="43" t="s">
        <v>135</v>
      </c>
      <c r="H233" s="44">
        <v>241.80000000000001</v>
      </c>
      <c r="I233" s="45">
        <v>0</v>
      </c>
      <c r="J233" s="46">
        <f>ROUND(H233*I233,2)</f>
        <v>0</v>
      </c>
      <c r="K233" s="47">
        <v>0.20999999999999999</v>
      </c>
      <c r="L233" s="48">
        <f>ROUND(J233*1.21,2)</f>
        <v>0</v>
      </c>
      <c r="M233" s="13"/>
      <c r="N233" s="2"/>
      <c r="O233" s="2"/>
      <c r="P233" s="2"/>
      <c r="Q233" s="33">
        <f>IF(ISNUMBER(K233),IF(H233&gt;0,IF(I233&gt;0,J233,0),0),0)</f>
        <v>0</v>
      </c>
      <c r="R233" s="9">
        <f>IF(ISNUMBER(K233)=FALSE,J233,0)</f>
        <v>0</v>
      </c>
    </row>
    <row r="234" ht="12.75">
      <c r="A234" s="10"/>
      <c r="B234" s="49" t="s">
        <v>42</v>
      </c>
      <c r="C234" s="1"/>
      <c r="D234" s="1"/>
      <c r="E234" s="50" t="s">
        <v>273</v>
      </c>
      <c r="F234" s="1"/>
      <c r="G234" s="1"/>
      <c r="H234" s="40"/>
      <c r="I234" s="1"/>
      <c r="J234" s="40"/>
      <c r="K234" s="1"/>
      <c r="L234" s="1"/>
      <c r="M234" s="13"/>
      <c r="N234" s="2"/>
      <c r="O234" s="2"/>
      <c r="P234" s="2"/>
      <c r="Q234" s="2"/>
    </row>
    <row r="235" ht="12.75">
      <c r="A235" s="10"/>
      <c r="B235" s="49" t="s">
        <v>44</v>
      </c>
      <c r="C235" s="1"/>
      <c r="D235" s="1"/>
      <c r="E235" s="50" t="s">
        <v>274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 ht="12.75">
      <c r="A236" s="10"/>
      <c r="B236" s="49" t="s">
        <v>46</v>
      </c>
      <c r="C236" s="1"/>
      <c r="D236" s="1"/>
      <c r="E236" s="50" t="s">
        <v>275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 thickBot="1" ht="12.75">
      <c r="A237" s="10"/>
      <c r="B237" s="51" t="s">
        <v>48</v>
      </c>
      <c r="C237" s="52"/>
      <c r="D237" s="52"/>
      <c r="E237" s="53" t="s">
        <v>49</v>
      </c>
      <c r="F237" s="52"/>
      <c r="G237" s="52"/>
      <c r="H237" s="54"/>
      <c r="I237" s="52"/>
      <c r="J237" s="54"/>
      <c r="K237" s="52"/>
      <c r="L237" s="52"/>
      <c r="M237" s="13"/>
      <c r="N237" s="2"/>
      <c r="O237" s="2"/>
      <c r="P237" s="2"/>
      <c r="Q237" s="2"/>
    </row>
    <row r="238" thickTop="1" ht="12.75">
      <c r="A238" s="10"/>
      <c r="B238" s="41">
        <v>39</v>
      </c>
      <c r="C238" s="42" t="s">
        <v>271</v>
      </c>
      <c r="D238" s="42" t="s">
        <v>101</v>
      </c>
      <c r="E238" s="42" t="s">
        <v>272</v>
      </c>
      <c r="F238" s="42" t="s">
        <v>7</v>
      </c>
      <c r="G238" s="43" t="s">
        <v>135</v>
      </c>
      <c r="H238" s="55">
        <v>241.80000000000001</v>
      </c>
      <c r="I238" s="56">
        <v>0</v>
      </c>
      <c r="J238" s="57">
        <f>ROUND(H238*I238,2)</f>
        <v>0</v>
      </c>
      <c r="K238" s="58">
        <v>0.20999999999999999</v>
      </c>
      <c r="L238" s="59">
        <f>ROUND(J238*1.21,2)</f>
        <v>0</v>
      </c>
      <c r="M238" s="13"/>
      <c r="N238" s="2"/>
      <c r="O238" s="2"/>
      <c r="P238" s="2"/>
      <c r="Q238" s="33">
        <f>IF(ISNUMBER(K238),IF(H238&gt;0,IF(I238&gt;0,J238,0),0),0)</f>
        <v>0</v>
      </c>
      <c r="R238" s="9">
        <f>IF(ISNUMBER(K238)=FALSE,J238,0)</f>
        <v>0</v>
      </c>
    </row>
    <row r="239" ht="12.75">
      <c r="A239" s="10"/>
      <c r="B239" s="49" t="s">
        <v>42</v>
      </c>
      <c r="C239" s="1"/>
      <c r="D239" s="1"/>
      <c r="E239" s="50" t="s">
        <v>276</v>
      </c>
      <c r="F239" s="1"/>
      <c r="G239" s="1"/>
      <c r="H239" s="40"/>
      <c r="I239" s="1"/>
      <c r="J239" s="40"/>
      <c r="K239" s="1"/>
      <c r="L239" s="1"/>
      <c r="M239" s="13"/>
      <c r="N239" s="2"/>
      <c r="O239" s="2"/>
      <c r="P239" s="2"/>
      <c r="Q239" s="2"/>
    </row>
    <row r="240" ht="12.75">
      <c r="A240" s="10"/>
      <c r="B240" s="49" t="s">
        <v>44</v>
      </c>
      <c r="C240" s="1"/>
      <c r="D240" s="1"/>
      <c r="E240" s="50" t="s">
        <v>274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 ht="12.75">
      <c r="A241" s="10"/>
      <c r="B241" s="49" t="s">
        <v>46</v>
      </c>
      <c r="C241" s="1"/>
      <c r="D241" s="1"/>
      <c r="E241" s="50" t="s">
        <v>277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 thickBot="1" ht="12.75">
      <c r="A242" s="10"/>
      <c r="B242" s="51" t="s">
        <v>48</v>
      </c>
      <c r="C242" s="52"/>
      <c r="D242" s="52"/>
      <c r="E242" s="53" t="s">
        <v>49</v>
      </c>
      <c r="F242" s="52"/>
      <c r="G242" s="52"/>
      <c r="H242" s="54"/>
      <c r="I242" s="52"/>
      <c r="J242" s="54"/>
      <c r="K242" s="52"/>
      <c r="L242" s="52"/>
      <c r="M242" s="13"/>
      <c r="N242" s="2"/>
      <c r="O242" s="2"/>
      <c r="P242" s="2"/>
      <c r="Q242" s="2"/>
    </row>
    <row r="243" thickTop="1" ht="12.75">
      <c r="A243" s="10"/>
      <c r="B243" s="41">
        <v>40</v>
      </c>
      <c r="C243" s="42" t="s">
        <v>278</v>
      </c>
      <c r="D243" s="42" t="s">
        <v>7</v>
      </c>
      <c r="E243" s="42" t="s">
        <v>279</v>
      </c>
      <c r="F243" s="42" t="s">
        <v>7</v>
      </c>
      <c r="G243" s="43" t="s">
        <v>129</v>
      </c>
      <c r="H243" s="55">
        <v>28.245000000000001</v>
      </c>
      <c r="I243" s="56">
        <v>0</v>
      </c>
      <c r="J243" s="57">
        <f>ROUND(H243*I243,2)</f>
        <v>0</v>
      </c>
      <c r="K243" s="58">
        <v>0.20999999999999999</v>
      </c>
      <c r="L243" s="59">
        <f>ROUND(J243*1.21,2)</f>
        <v>0</v>
      </c>
      <c r="M243" s="13"/>
      <c r="N243" s="2"/>
      <c r="O243" s="2"/>
      <c r="P243" s="2"/>
      <c r="Q243" s="33">
        <f>IF(ISNUMBER(K243),IF(H243&gt;0,IF(I243&gt;0,J243,0),0),0)</f>
        <v>0</v>
      </c>
      <c r="R243" s="9">
        <f>IF(ISNUMBER(K243)=FALSE,J243,0)</f>
        <v>0</v>
      </c>
    </row>
    <row r="244" ht="12.75">
      <c r="A244" s="10"/>
      <c r="B244" s="49" t="s">
        <v>42</v>
      </c>
      <c r="C244" s="1"/>
      <c r="D244" s="1"/>
      <c r="E244" s="50" t="s">
        <v>280</v>
      </c>
      <c r="F244" s="1"/>
      <c r="G244" s="1"/>
      <c r="H244" s="40"/>
      <c r="I244" s="1"/>
      <c r="J244" s="40"/>
      <c r="K244" s="1"/>
      <c r="L244" s="1"/>
      <c r="M244" s="13"/>
      <c r="N244" s="2"/>
      <c r="O244" s="2"/>
      <c r="P244" s="2"/>
      <c r="Q244" s="2"/>
    </row>
    <row r="245" ht="12.75">
      <c r="A245" s="10"/>
      <c r="B245" s="49" t="s">
        <v>44</v>
      </c>
      <c r="C245" s="1"/>
      <c r="D245" s="1"/>
      <c r="E245" s="50" t="s">
        <v>281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 ht="12.75">
      <c r="A246" s="10"/>
      <c r="B246" s="49" t="s">
        <v>46</v>
      </c>
      <c r="C246" s="1"/>
      <c r="D246" s="1"/>
      <c r="E246" s="50" t="s">
        <v>282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 thickBot="1" ht="12.75">
      <c r="A247" s="10"/>
      <c r="B247" s="51" t="s">
        <v>48</v>
      </c>
      <c r="C247" s="52"/>
      <c r="D247" s="52"/>
      <c r="E247" s="53" t="s">
        <v>49</v>
      </c>
      <c r="F247" s="52"/>
      <c r="G247" s="52"/>
      <c r="H247" s="54"/>
      <c r="I247" s="52"/>
      <c r="J247" s="54"/>
      <c r="K247" s="52"/>
      <c r="L247" s="52"/>
      <c r="M247" s="13"/>
      <c r="N247" s="2"/>
      <c r="O247" s="2"/>
      <c r="P247" s="2"/>
      <c r="Q247" s="2"/>
    </row>
    <row r="248" thickTop="1" ht="12.75">
      <c r="A248" s="10"/>
      <c r="B248" s="41">
        <v>41</v>
      </c>
      <c r="C248" s="42" t="s">
        <v>283</v>
      </c>
      <c r="D248" s="42" t="s">
        <v>7</v>
      </c>
      <c r="E248" s="42" t="s">
        <v>284</v>
      </c>
      <c r="F248" s="42" t="s">
        <v>7</v>
      </c>
      <c r="G248" s="43" t="s">
        <v>135</v>
      </c>
      <c r="H248" s="55">
        <v>265.30000000000001</v>
      </c>
      <c r="I248" s="56">
        <v>0</v>
      </c>
      <c r="J248" s="57">
        <f>ROUND(H248*I248,2)</f>
        <v>0</v>
      </c>
      <c r="K248" s="58">
        <v>0.20999999999999999</v>
      </c>
      <c r="L248" s="59">
        <f>ROUND(J248*1.21,2)</f>
        <v>0</v>
      </c>
      <c r="M248" s="13"/>
      <c r="N248" s="2"/>
      <c r="O248" s="2"/>
      <c r="P248" s="2"/>
      <c r="Q248" s="33">
        <f>IF(ISNUMBER(K248),IF(H248&gt;0,IF(I248&gt;0,J248,0),0),0)</f>
        <v>0</v>
      </c>
      <c r="R248" s="9">
        <f>IF(ISNUMBER(K248)=FALSE,J248,0)</f>
        <v>0</v>
      </c>
    </row>
    <row r="249" ht="12.75">
      <c r="A249" s="10"/>
      <c r="B249" s="49" t="s">
        <v>42</v>
      </c>
      <c r="C249" s="1"/>
      <c r="D249" s="1"/>
      <c r="E249" s="50" t="s">
        <v>285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 ht="12.75">
      <c r="A250" s="10"/>
      <c r="B250" s="49" t="s">
        <v>44</v>
      </c>
      <c r="C250" s="1"/>
      <c r="D250" s="1"/>
      <c r="E250" s="50" t="s">
        <v>286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 ht="12.75">
      <c r="A251" s="10"/>
      <c r="B251" s="49" t="s">
        <v>46</v>
      </c>
      <c r="C251" s="1"/>
      <c r="D251" s="1"/>
      <c r="E251" s="50" t="s">
        <v>287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 thickBot="1" ht="12.75">
      <c r="A252" s="10"/>
      <c r="B252" s="51" t="s">
        <v>48</v>
      </c>
      <c r="C252" s="52"/>
      <c r="D252" s="52"/>
      <c r="E252" s="53" t="s">
        <v>49</v>
      </c>
      <c r="F252" s="52"/>
      <c r="G252" s="52"/>
      <c r="H252" s="54"/>
      <c r="I252" s="52"/>
      <c r="J252" s="54"/>
      <c r="K252" s="52"/>
      <c r="L252" s="52"/>
      <c r="M252" s="13"/>
      <c r="N252" s="2"/>
      <c r="O252" s="2"/>
      <c r="P252" s="2"/>
      <c r="Q252" s="2"/>
    </row>
    <row r="253" thickTop="1" ht="12.75">
      <c r="A253" s="10"/>
      <c r="B253" s="41">
        <v>42</v>
      </c>
      <c r="C253" s="42" t="s">
        <v>288</v>
      </c>
      <c r="D253" s="42" t="s">
        <v>7</v>
      </c>
      <c r="E253" s="42" t="s">
        <v>289</v>
      </c>
      <c r="F253" s="42" t="s">
        <v>7</v>
      </c>
      <c r="G253" s="43" t="s">
        <v>135</v>
      </c>
      <c r="H253" s="55">
        <v>507.5</v>
      </c>
      <c r="I253" s="56">
        <v>0</v>
      </c>
      <c r="J253" s="57">
        <f>ROUND(H253*I253,2)</f>
        <v>0</v>
      </c>
      <c r="K253" s="58">
        <v>0.20999999999999999</v>
      </c>
      <c r="L253" s="59">
        <f>ROUND(J253*1.21,2)</f>
        <v>0</v>
      </c>
      <c r="M253" s="13"/>
      <c r="N253" s="2"/>
      <c r="O253" s="2"/>
      <c r="P253" s="2"/>
      <c r="Q253" s="33">
        <f>IF(ISNUMBER(K253),IF(H253&gt;0,IF(I253&gt;0,J253,0),0),0)</f>
        <v>0</v>
      </c>
      <c r="R253" s="9">
        <f>IF(ISNUMBER(K253)=FALSE,J253,0)</f>
        <v>0</v>
      </c>
    </row>
    <row r="254" ht="12.75">
      <c r="A254" s="10"/>
      <c r="B254" s="49" t="s">
        <v>42</v>
      </c>
      <c r="C254" s="1"/>
      <c r="D254" s="1"/>
      <c r="E254" s="50" t="s">
        <v>290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ht="12.75">
      <c r="A255" s="10"/>
      <c r="B255" s="49" t="s">
        <v>44</v>
      </c>
      <c r="C255" s="1"/>
      <c r="D255" s="1"/>
      <c r="E255" s="50" t="s">
        <v>291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 ht="12.75">
      <c r="A256" s="10"/>
      <c r="B256" s="49" t="s">
        <v>46</v>
      </c>
      <c r="C256" s="1"/>
      <c r="D256" s="1"/>
      <c r="E256" s="50" t="s">
        <v>287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 thickBot="1" ht="12.75">
      <c r="A257" s="10"/>
      <c r="B257" s="51" t="s">
        <v>48</v>
      </c>
      <c r="C257" s="52"/>
      <c r="D257" s="52"/>
      <c r="E257" s="53" t="s">
        <v>49</v>
      </c>
      <c r="F257" s="52"/>
      <c r="G257" s="52"/>
      <c r="H257" s="54"/>
      <c r="I257" s="52"/>
      <c r="J257" s="54"/>
      <c r="K257" s="52"/>
      <c r="L257" s="52"/>
      <c r="M257" s="13"/>
      <c r="N257" s="2"/>
      <c r="O257" s="2"/>
      <c r="P257" s="2"/>
      <c r="Q257" s="2"/>
    </row>
    <row r="258" thickTop="1" ht="12.75">
      <c r="A258" s="10"/>
      <c r="B258" s="41">
        <v>43</v>
      </c>
      <c r="C258" s="42" t="s">
        <v>292</v>
      </c>
      <c r="D258" s="42" t="s">
        <v>7</v>
      </c>
      <c r="E258" s="42" t="s">
        <v>293</v>
      </c>
      <c r="F258" s="42" t="s">
        <v>7</v>
      </c>
      <c r="G258" s="43" t="s">
        <v>135</v>
      </c>
      <c r="H258" s="55">
        <v>507.5</v>
      </c>
      <c r="I258" s="56">
        <v>0</v>
      </c>
      <c r="J258" s="57">
        <f>ROUND(H258*I258,2)</f>
        <v>0</v>
      </c>
      <c r="K258" s="58">
        <v>0.20999999999999999</v>
      </c>
      <c r="L258" s="59">
        <f>ROUND(J258*1.21,2)</f>
        <v>0</v>
      </c>
      <c r="M258" s="13"/>
      <c r="N258" s="2"/>
      <c r="O258" s="2"/>
      <c r="P258" s="2"/>
      <c r="Q258" s="33">
        <f>IF(ISNUMBER(K258),IF(H258&gt;0,IF(I258&gt;0,J258,0),0),0)</f>
        <v>0</v>
      </c>
      <c r="R258" s="9">
        <f>IF(ISNUMBER(K258)=FALSE,J258,0)</f>
        <v>0</v>
      </c>
    </row>
    <row r="259" ht="12.75">
      <c r="A259" s="10"/>
      <c r="B259" s="49" t="s">
        <v>42</v>
      </c>
      <c r="C259" s="1"/>
      <c r="D259" s="1"/>
      <c r="E259" s="50" t="s">
        <v>294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ht="12.75">
      <c r="A260" s="10"/>
      <c r="B260" s="49" t="s">
        <v>44</v>
      </c>
      <c r="C260" s="1"/>
      <c r="D260" s="1"/>
      <c r="E260" s="50" t="s">
        <v>291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12.75">
      <c r="A261" s="10"/>
      <c r="B261" s="49" t="s">
        <v>46</v>
      </c>
      <c r="C261" s="1"/>
      <c r="D261" s="1"/>
      <c r="E261" s="50" t="s">
        <v>295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thickBot="1" ht="12.75">
      <c r="A262" s="10"/>
      <c r="B262" s="51" t="s">
        <v>48</v>
      </c>
      <c r="C262" s="52"/>
      <c r="D262" s="52"/>
      <c r="E262" s="53" t="s">
        <v>49</v>
      </c>
      <c r="F262" s="52"/>
      <c r="G262" s="52"/>
      <c r="H262" s="54"/>
      <c r="I262" s="52"/>
      <c r="J262" s="54"/>
      <c r="K262" s="52"/>
      <c r="L262" s="52"/>
      <c r="M262" s="13"/>
      <c r="N262" s="2"/>
      <c r="O262" s="2"/>
      <c r="P262" s="2"/>
      <c r="Q262" s="2"/>
    </row>
    <row r="263" thickTop="1" ht="12.75">
      <c r="A263" s="10"/>
      <c r="B263" s="41">
        <v>44</v>
      </c>
      <c r="C263" s="42" t="s">
        <v>296</v>
      </c>
      <c r="D263" s="42" t="s">
        <v>7</v>
      </c>
      <c r="E263" s="42" t="s">
        <v>297</v>
      </c>
      <c r="F263" s="42" t="s">
        <v>7</v>
      </c>
      <c r="G263" s="43" t="s">
        <v>135</v>
      </c>
      <c r="H263" s="55">
        <v>265.30000000000001</v>
      </c>
      <c r="I263" s="56">
        <v>0</v>
      </c>
      <c r="J263" s="57">
        <f>ROUND(H263*I263,2)</f>
        <v>0</v>
      </c>
      <c r="K263" s="58">
        <v>0.20999999999999999</v>
      </c>
      <c r="L263" s="59">
        <f>ROUND(J263*1.21,2)</f>
        <v>0</v>
      </c>
      <c r="M263" s="13"/>
      <c r="N263" s="2"/>
      <c r="O263" s="2"/>
      <c r="P263" s="2"/>
      <c r="Q263" s="33">
        <f>IF(ISNUMBER(K263),IF(H263&gt;0,IF(I263&gt;0,J263,0),0),0)</f>
        <v>0</v>
      </c>
      <c r="R263" s="9">
        <f>IF(ISNUMBER(K263)=FALSE,J263,0)</f>
        <v>0</v>
      </c>
    </row>
    <row r="264" ht="12.75">
      <c r="A264" s="10"/>
      <c r="B264" s="49" t="s">
        <v>42</v>
      </c>
      <c r="C264" s="1"/>
      <c r="D264" s="1"/>
      <c r="E264" s="50" t="s">
        <v>298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ht="12.75">
      <c r="A265" s="10"/>
      <c r="B265" s="49" t="s">
        <v>44</v>
      </c>
      <c r="C265" s="1"/>
      <c r="D265" s="1"/>
      <c r="E265" s="50" t="s">
        <v>286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 ht="12.75">
      <c r="A266" s="10"/>
      <c r="B266" s="49" t="s">
        <v>46</v>
      </c>
      <c r="C266" s="1"/>
      <c r="D266" s="1"/>
      <c r="E266" s="50" t="s">
        <v>295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thickBot="1" ht="12.75">
      <c r="A267" s="10"/>
      <c r="B267" s="51" t="s">
        <v>48</v>
      </c>
      <c r="C267" s="52"/>
      <c r="D267" s="52"/>
      <c r="E267" s="53" t="s">
        <v>49</v>
      </c>
      <c r="F267" s="52"/>
      <c r="G267" s="52"/>
      <c r="H267" s="54"/>
      <c r="I267" s="52"/>
      <c r="J267" s="54"/>
      <c r="K267" s="52"/>
      <c r="L267" s="52"/>
      <c r="M267" s="13"/>
      <c r="N267" s="2"/>
      <c r="O267" s="2"/>
      <c r="P267" s="2"/>
      <c r="Q267" s="2"/>
    </row>
    <row r="268" thickTop="1" ht="12.75">
      <c r="A268" s="10"/>
      <c r="B268" s="41">
        <v>45</v>
      </c>
      <c r="C268" s="42" t="s">
        <v>299</v>
      </c>
      <c r="D268" s="42" t="s">
        <v>7</v>
      </c>
      <c r="E268" s="42" t="s">
        <v>300</v>
      </c>
      <c r="F268" s="42" t="s">
        <v>7</v>
      </c>
      <c r="G268" s="43" t="s">
        <v>201</v>
      </c>
      <c r="H268" s="55">
        <v>140.40000000000001</v>
      </c>
      <c r="I268" s="56">
        <v>0</v>
      </c>
      <c r="J268" s="57">
        <f>ROUND(H268*I268,2)</f>
        <v>0</v>
      </c>
      <c r="K268" s="58">
        <v>0.20999999999999999</v>
      </c>
      <c r="L268" s="59">
        <f>ROUND(J268*1.21,2)</f>
        <v>0</v>
      </c>
      <c r="M268" s="13"/>
      <c r="N268" s="2"/>
      <c r="O268" s="2"/>
      <c r="P268" s="2"/>
      <c r="Q268" s="33">
        <f>IF(ISNUMBER(K268),IF(H268&gt;0,IF(I268&gt;0,J268,0),0),0)</f>
        <v>0</v>
      </c>
      <c r="R268" s="9">
        <f>IF(ISNUMBER(K268)=FALSE,J268,0)</f>
        <v>0</v>
      </c>
    </row>
    <row r="269" ht="12.75">
      <c r="A269" s="10"/>
      <c r="B269" s="49" t="s">
        <v>42</v>
      </c>
      <c r="C269" s="1"/>
      <c r="D269" s="1"/>
      <c r="E269" s="50" t="s">
        <v>301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ht="12.75">
      <c r="A270" s="10"/>
      <c r="B270" s="49" t="s">
        <v>44</v>
      </c>
      <c r="C270" s="1"/>
      <c r="D270" s="1"/>
      <c r="E270" s="50" t="s">
        <v>302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 ht="12.75">
      <c r="A271" s="10"/>
      <c r="B271" s="49" t="s">
        <v>46</v>
      </c>
      <c r="C271" s="1"/>
      <c r="D271" s="1"/>
      <c r="E271" s="50" t="s">
        <v>303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 thickBot="1" ht="12.75">
      <c r="A272" s="10"/>
      <c r="B272" s="51" t="s">
        <v>48</v>
      </c>
      <c r="C272" s="52"/>
      <c r="D272" s="52"/>
      <c r="E272" s="53" t="s">
        <v>49</v>
      </c>
      <c r="F272" s="52"/>
      <c r="G272" s="52"/>
      <c r="H272" s="54"/>
      <c r="I272" s="52"/>
      <c r="J272" s="54"/>
      <c r="K272" s="52"/>
      <c r="L272" s="52"/>
      <c r="M272" s="13"/>
      <c r="N272" s="2"/>
      <c r="O272" s="2"/>
      <c r="P272" s="2"/>
      <c r="Q272" s="2"/>
    </row>
    <row r="273" thickTop="1" thickBot="1" ht="25" customHeight="1">
      <c r="A273" s="10"/>
      <c r="B273" s="1"/>
      <c r="C273" s="60">
        <v>5</v>
      </c>
      <c r="D273" s="1"/>
      <c r="E273" s="60" t="s">
        <v>91</v>
      </c>
      <c r="F273" s="1"/>
      <c r="G273" s="61" t="s">
        <v>80</v>
      </c>
      <c r="H273" s="62">
        <f>J233+J238+J243+J248+J253+J258+J263+J268</f>
        <v>0</v>
      </c>
      <c r="I273" s="61" t="s">
        <v>81</v>
      </c>
      <c r="J273" s="63">
        <f>(L273-H273)</f>
        <v>0</v>
      </c>
      <c r="K273" s="61" t="s">
        <v>82</v>
      </c>
      <c r="L273" s="64">
        <f>ROUND((J233+J238+J243+J248+J253+J258+J263+J268)*1.21,2)</f>
        <v>0</v>
      </c>
      <c r="M273" s="13"/>
      <c r="N273" s="2"/>
      <c r="O273" s="2"/>
      <c r="P273" s="2"/>
      <c r="Q273" s="33">
        <f>0+Q233+Q238+Q243+Q248+Q253+Q258+Q263+Q268</f>
        <v>0</v>
      </c>
      <c r="R273" s="9">
        <f>0+R233+R238+R243+R248+R253+R258+R263+R268</f>
        <v>0</v>
      </c>
      <c r="S273" s="65">
        <f>Q273*(1+J273)+R273</f>
        <v>0</v>
      </c>
    </row>
    <row r="274" thickTop="1" thickBot="1" ht="25" customHeight="1">
      <c r="A274" s="10"/>
      <c r="B274" s="66"/>
      <c r="C274" s="66"/>
      <c r="D274" s="66"/>
      <c r="E274" s="66"/>
      <c r="F274" s="66"/>
      <c r="G274" s="67" t="s">
        <v>83</v>
      </c>
      <c r="H274" s="68">
        <f>0+J233+J238+J243+J248+J253+J258+J263+J268</f>
        <v>0</v>
      </c>
      <c r="I274" s="67" t="s">
        <v>84</v>
      </c>
      <c r="J274" s="69">
        <f>0+J273</f>
        <v>0</v>
      </c>
      <c r="K274" s="67" t="s">
        <v>85</v>
      </c>
      <c r="L274" s="70">
        <f>0+L273</f>
        <v>0</v>
      </c>
      <c r="M274" s="13"/>
      <c r="N274" s="2"/>
      <c r="O274" s="2"/>
      <c r="P274" s="2"/>
      <c r="Q274" s="2"/>
    </row>
    <row r="275" ht="40" customHeight="1">
      <c r="A275" s="10"/>
      <c r="B275" s="75" t="s">
        <v>304</v>
      </c>
      <c r="C275" s="1"/>
      <c r="D275" s="1"/>
      <c r="E275" s="1"/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 ht="12.75">
      <c r="A276" s="10"/>
      <c r="B276" s="41">
        <v>46</v>
      </c>
      <c r="C276" s="42" t="s">
        <v>305</v>
      </c>
      <c r="D276" s="42" t="s">
        <v>7</v>
      </c>
      <c r="E276" s="42" t="s">
        <v>306</v>
      </c>
      <c r="F276" s="42" t="s">
        <v>7</v>
      </c>
      <c r="G276" s="43" t="s">
        <v>201</v>
      </c>
      <c r="H276" s="44">
        <v>42.899999999999999</v>
      </c>
      <c r="I276" s="45">
        <v>0</v>
      </c>
      <c r="J276" s="46">
        <f>ROUND(H276*I276,2)</f>
        <v>0</v>
      </c>
      <c r="K276" s="47">
        <v>0.20999999999999999</v>
      </c>
      <c r="L276" s="48">
        <f>ROUND(J276*1.21,2)</f>
        <v>0</v>
      </c>
      <c r="M276" s="13"/>
      <c r="N276" s="2"/>
      <c r="O276" s="2"/>
      <c r="P276" s="2"/>
      <c r="Q276" s="33">
        <f>IF(ISNUMBER(K276),IF(H276&gt;0,IF(I276&gt;0,J276,0),0),0)</f>
        <v>0</v>
      </c>
      <c r="R276" s="9">
        <f>IF(ISNUMBER(K276)=FALSE,J276,0)</f>
        <v>0</v>
      </c>
    </row>
    <row r="277" ht="12.75">
      <c r="A277" s="10"/>
      <c r="B277" s="49" t="s">
        <v>42</v>
      </c>
      <c r="C277" s="1"/>
      <c r="D277" s="1"/>
      <c r="E277" s="50" t="s">
        <v>307</v>
      </c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 ht="12.75">
      <c r="A278" s="10"/>
      <c r="B278" s="49" t="s">
        <v>44</v>
      </c>
      <c r="C278" s="1"/>
      <c r="D278" s="1"/>
      <c r="E278" s="50" t="s">
        <v>308</v>
      </c>
      <c r="F278" s="1"/>
      <c r="G278" s="1"/>
      <c r="H278" s="40"/>
      <c r="I278" s="1"/>
      <c r="J278" s="40"/>
      <c r="K278" s="1"/>
      <c r="L278" s="1"/>
      <c r="M278" s="13"/>
      <c r="N278" s="2"/>
      <c r="O278" s="2"/>
      <c r="P278" s="2"/>
      <c r="Q278" s="2"/>
    </row>
    <row r="279" ht="12.75">
      <c r="A279" s="10"/>
      <c r="B279" s="49" t="s">
        <v>46</v>
      </c>
      <c r="C279" s="1"/>
      <c r="D279" s="1"/>
      <c r="E279" s="50" t="s">
        <v>309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 thickBot="1" ht="12.75">
      <c r="A280" s="10"/>
      <c r="B280" s="51" t="s">
        <v>48</v>
      </c>
      <c r="C280" s="52"/>
      <c r="D280" s="52"/>
      <c r="E280" s="53" t="s">
        <v>49</v>
      </c>
      <c r="F280" s="52"/>
      <c r="G280" s="52"/>
      <c r="H280" s="54"/>
      <c r="I280" s="52"/>
      <c r="J280" s="54"/>
      <c r="K280" s="52"/>
      <c r="L280" s="52"/>
      <c r="M280" s="13"/>
      <c r="N280" s="2"/>
      <c r="O280" s="2"/>
      <c r="P280" s="2"/>
      <c r="Q280" s="2"/>
    </row>
    <row r="281" thickTop="1" ht="12.75">
      <c r="A281" s="10"/>
      <c r="B281" s="41">
        <v>47</v>
      </c>
      <c r="C281" s="42" t="s">
        <v>310</v>
      </c>
      <c r="D281" s="42" t="s">
        <v>7</v>
      </c>
      <c r="E281" s="42" t="s">
        <v>311</v>
      </c>
      <c r="F281" s="42" t="s">
        <v>7</v>
      </c>
      <c r="G281" s="43" t="s">
        <v>201</v>
      </c>
      <c r="H281" s="55">
        <v>82.5</v>
      </c>
      <c r="I281" s="56">
        <v>0</v>
      </c>
      <c r="J281" s="57">
        <f>ROUND(H281*I281,2)</f>
        <v>0</v>
      </c>
      <c r="K281" s="58">
        <v>0.20999999999999999</v>
      </c>
      <c r="L281" s="59">
        <f>ROUND(J281*1.21,2)</f>
        <v>0</v>
      </c>
      <c r="M281" s="13"/>
      <c r="N281" s="2"/>
      <c r="O281" s="2"/>
      <c r="P281" s="2"/>
      <c r="Q281" s="33">
        <f>IF(ISNUMBER(K281),IF(H281&gt;0,IF(I281&gt;0,J281,0),0),0)</f>
        <v>0</v>
      </c>
      <c r="R281" s="9">
        <f>IF(ISNUMBER(K281)=FALSE,J281,0)</f>
        <v>0</v>
      </c>
    </row>
    <row r="282" ht="12.75">
      <c r="A282" s="10"/>
      <c r="B282" s="49" t="s">
        <v>42</v>
      </c>
      <c r="C282" s="1"/>
      <c r="D282" s="1"/>
      <c r="E282" s="50" t="s">
        <v>312</v>
      </c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 ht="12.75">
      <c r="A283" s="10"/>
      <c r="B283" s="49" t="s">
        <v>44</v>
      </c>
      <c r="C283" s="1"/>
      <c r="D283" s="1"/>
      <c r="E283" s="50" t="s">
        <v>313</v>
      </c>
      <c r="F283" s="1"/>
      <c r="G283" s="1"/>
      <c r="H283" s="40"/>
      <c r="I283" s="1"/>
      <c r="J283" s="40"/>
      <c r="K283" s="1"/>
      <c r="L283" s="1"/>
      <c r="M283" s="13"/>
      <c r="N283" s="2"/>
      <c r="O283" s="2"/>
      <c r="P283" s="2"/>
      <c r="Q283" s="2"/>
    </row>
    <row r="284" ht="12.75">
      <c r="A284" s="10"/>
      <c r="B284" s="49" t="s">
        <v>46</v>
      </c>
      <c r="C284" s="1"/>
      <c r="D284" s="1"/>
      <c r="E284" s="50" t="s">
        <v>314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 thickBot="1" ht="12.75">
      <c r="A285" s="10"/>
      <c r="B285" s="51" t="s">
        <v>48</v>
      </c>
      <c r="C285" s="52"/>
      <c r="D285" s="52"/>
      <c r="E285" s="53" t="s">
        <v>49</v>
      </c>
      <c r="F285" s="52"/>
      <c r="G285" s="52"/>
      <c r="H285" s="54"/>
      <c r="I285" s="52"/>
      <c r="J285" s="54"/>
      <c r="K285" s="52"/>
      <c r="L285" s="52"/>
      <c r="M285" s="13"/>
      <c r="N285" s="2"/>
      <c r="O285" s="2"/>
      <c r="P285" s="2"/>
      <c r="Q285" s="2"/>
    </row>
    <row r="286" thickTop="1" thickBot="1" ht="25" customHeight="1">
      <c r="A286" s="10"/>
      <c r="B286" s="1"/>
      <c r="C286" s="60">
        <v>8</v>
      </c>
      <c r="D286" s="1"/>
      <c r="E286" s="60" t="s">
        <v>92</v>
      </c>
      <c r="F286" s="1"/>
      <c r="G286" s="61" t="s">
        <v>80</v>
      </c>
      <c r="H286" s="62">
        <f>J276+J281</f>
        <v>0</v>
      </c>
      <c r="I286" s="61" t="s">
        <v>81</v>
      </c>
      <c r="J286" s="63">
        <f>(L286-H286)</f>
        <v>0</v>
      </c>
      <c r="K286" s="61" t="s">
        <v>82</v>
      </c>
      <c r="L286" s="64">
        <f>ROUND((J276+J281)*1.21,2)</f>
        <v>0</v>
      </c>
      <c r="M286" s="13"/>
      <c r="N286" s="2"/>
      <c r="O286" s="2"/>
      <c r="P286" s="2"/>
      <c r="Q286" s="33">
        <f>0+Q276+Q281</f>
        <v>0</v>
      </c>
      <c r="R286" s="9">
        <f>0+R276+R281</f>
        <v>0</v>
      </c>
      <c r="S286" s="65">
        <f>Q286*(1+J286)+R286</f>
        <v>0</v>
      </c>
    </row>
    <row r="287" thickTop="1" thickBot="1" ht="25" customHeight="1">
      <c r="A287" s="10"/>
      <c r="B287" s="66"/>
      <c r="C287" s="66"/>
      <c r="D287" s="66"/>
      <c r="E287" s="66"/>
      <c r="F287" s="66"/>
      <c r="G287" s="67" t="s">
        <v>83</v>
      </c>
      <c r="H287" s="68">
        <f>0+J276+J281</f>
        <v>0</v>
      </c>
      <c r="I287" s="67" t="s">
        <v>84</v>
      </c>
      <c r="J287" s="69">
        <f>0+J286</f>
        <v>0</v>
      </c>
      <c r="K287" s="67" t="s">
        <v>85</v>
      </c>
      <c r="L287" s="70">
        <f>0+L286</f>
        <v>0</v>
      </c>
      <c r="M287" s="13"/>
      <c r="N287" s="2"/>
      <c r="O287" s="2"/>
      <c r="P287" s="2"/>
      <c r="Q287" s="2"/>
    </row>
    <row r="288" ht="40" customHeight="1">
      <c r="A288" s="10"/>
      <c r="B288" s="75" t="s">
        <v>315</v>
      </c>
      <c r="C288" s="1"/>
      <c r="D288" s="1"/>
      <c r="E288" s="1"/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 ht="12.75">
      <c r="A289" s="10"/>
      <c r="B289" s="41">
        <v>48</v>
      </c>
      <c r="C289" s="42" t="s">
        <v>316</v>
      </c>
      <c r="D289" s="42"/>
      <c r="E289" s="42" t="s">
        <v>317</v>
      </c>
      <c r="F289" s="42" t="s">
        <v>7</v>
      </c>
      <c r="G289" s="43" t="s">
        <v>201</v>
      </c>
      <c r="H289" s="44">
        <v>92</v>
      </c>
      <c r="I289" s="45">
        <v>0</v>
      </c>
      <c r="J289" s="46">
        <f>ROUND(H289*I289,2)</f>
        <v>0</v>
      </c>
      <c r="K289" s="47">
        <v>0.20999999999999999</v>
      </c>
      <c r="L289" s="48">
        <f>ROUND(J289*1.21,2)</f>
        <v>0</v>
      </c>
      <c r="M289" s="13"/>
      <c r="N289" s="2"/>
      <c r="O289" s="2"/>
      <c r="P289" s="2"/>
      <c r="Q289" s="33">
        <f>IF(ISNUMBER(K289),IF(H289&gt;0,IF(I289&gt;0,J289,0),0),0)</f>
        <v>0</v>
      </c>
      <c r="R289" s="9">
        <f>IF(ISNUMBER(K289)=FALSE,J289,0)</f>
        <v>0</v>
      </c>
    </row>
    <row r="290" ht="12.75">
      <c r="A290" s="10"/>
      <c r="B290" s="49" t="s">
        <v>42</v>
      </c>
      <c r="C290" s="1"/>
      <c r="D290" s="1"/>
      <c r="E290" s="50" t="s">
        <v>318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ht="12.75">
      <c r="A291" s="10"/>
      <c r="B291" s="49" t="s">
        <v>44</v>
      </c>
      <c r="C291" s="1"/>
      <c r="D291" s="1"/>
      <c r="E291" s="50" t="s">
        <v>319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ht="12.75">
      <c r="A292" s="10"/>
      <c r="B292" s="49" t="s">
        <v>46</v>
      </c>
      <c r="C292" s="1"/>
      <c r="D292" s="1"/>
      <c r="E292" s="50" t="s">
        <v>320</v>
      </c>
      <c r="F292" s="1"/>
      <c r="G292" s="1"/>
      <c r="H292" s="40"/>
      <c r="I292" s="1"/>
      <c r="J292" s="40"/>
      <c r="K292" s="1"/>
      <c r="L292" s="1"/>
      <c r="M292" s="13"/>
      <c r="N292" s="2"/>
      <c r="O292" s="2"/>
      <c r="P292" s="2"/>
      <c r="Q292" s="2"/>
    </row>
    <row r="293" thickBot="1" ht="12.75">
      <c r="A293" s="10"/>
      <c r="B293" s="51" t="s">
        <v>48</v>
      </c>
      <c r="C293" s="52"/>
      <c r="D293" s="52"/>
      <c r="E293" s="53" t="s">
        <v>49</v>
      </c>
      <c r="F293" s="52"/>
      <c r="G293" s="52"/>
      <c r="H293" s="54"/>
      <c r="I293" s="52"/>
      <c r="J293" s="54"/>
      <c r="K293" s="52"/>
      <c r="L293" s="52"/>
      <c r="M293" s="13"/>
      <c r="N293" s="2"/>
      <c r="O293" s="2"/>
      <c r="P293" s="2"/>
      <c r="Q293" s="2"/>
    </row>
    <row r="294" thickTop="1" ht="12.75">
      <c r="A294" s="10"/>
      <c r="B294" s="41">
        <v>49</v>
      </c>
      <c r="C294" s="42" t="s">
        <v>321</v>
      </c>
      <c r="D294" s="42"/>
      <c r="E294" s="42" t="s">
        <v>322</v>
      </c>
      <c r="F294" s="42" t="s">
        <v>7</v>
      </c>
      <c r="G294" s="43" t="s">
        <v>201</v>
      </c>
      <c r="H294" s="55">
        <v>127</v>
      </c>
      <c r="I294" s="56">
        <v>0</v>
      </c>
      <c r="J294" s="57">
        <f>ROUND(H294*I294,2)</f>
        <v>0</v>
      </c>
      <c r="K294" s="58">
        <v>0.20999999999999999</v>
      </c>
      <c r="L294" s="59">
        <f>ROUND(J294*1.21,2)</f>
        <v>0</v>
      </c>
      <c r="M294" s="13"/>
      <c r="N294" s="2"/>
      <c r="O294" s="2"/>
      <c r="P294" s="2"/>
      <c r="Q294" s="33">
        <f>IF(ISNUMBER(K294),IF(H294&gt;0,IF(I294&gt;0,J294,0),0),0)</f>
        <v>0</v>
      </c>
      <c r="R294" s="9">
        <f>IF(ISNUMBER(K294)=FALSE,J294,0)</f>
        <v>0</v>
      </c>
    </row>
    <row r="295" ht="12.75">
      <c r="A295" s="10"/>
      <c r="B295" s="49" t="s">
        <v>42</v>
      </c>
      <c r="C295" s="1"/>
      <c r="D295" s="1"/>
      <c r="E295" s="50" t="s">
        <v>323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 ht="12.75">
      <c r="A296" s="10"/>
      <c r="B296" s="49" t="s">
        <v>44</v>
      </c>
      <c r="C296" s="1"/>
      <c r="D296" s="1"/>
      <c r="E296" s="50" t="s">
        <v>324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ht="12.75">
      <c r="A297" s="10"/>
      <c r="B297" s="49" t="s">
        <v>46</v>
      </c>
      <c r="C297" s="1"/>
      <c r="D297" s="1"/>
      <c r="E297" s="50" t="s">
        <v>325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 thickBot="1" ht="12.75">
      <c r="A298" s="10"/>
      <c r="B298" s="51" t="s">
        <v>48</v>
      </c>
      <c r="C298" s="52"/>
      <c r="D298" s="52"/>
      <c r="E298" s="53" t="s">
        <v>49</v>
      </c>
      <c r="F298" s="52"/>
      <c r="G298" s="52"/>
      <c r="H298" s="54"/>
      <c r="I298" s="52"/>
      <c r="J298" s="54"/>
      <c r="K298" s="52"/>
      <c r="L298" s="52"/>
      <c r="M298" s="13"/>
      <c r="N298" s="2"/>
      <c r="O298" s="2"/>
      <c r="P298" s="2"/>
      <c r="Q298" s="2"/>
    </row>
    <row r="299" thickTop="1" ht="12.75">
      <c r="A299" s="10"/>
      <c r="B299" s="41">
        <v>50</v>
      </c>
      <c r="C299" s="42" t="s">
        <v>326</v>
      </c>
      <c r="D299" s="42" t="s">
        <v>7</v>
      </c>
      <c r="E299" s="42" t="s">
        <v>327</v>
      </c>
      <c r="F299" s="42" t="s">
        <v>7</v>
      </c>
      <c r="G299" s="43" t="s">
        <v>201</v>
      </c>
      <c r="H299" s="55">
        <v>127</v>
      </c>
      <c r="I299" s="56">
        <v>0</v>
      </c>
      <c r="J299" s="57">
        <f>ROUND(H299*I299,2)</f>
        <v>0</v>
      </c>
      <c r="K299" s="58">
        <v>0.20999999999999999</v>
      </c>
      <c r="L299" s="59">
        <f>ROUND(J299*1.21,2)</f>
        <v>0</v>
      </c>
      <c r="M299" s="13"/>
      <c r="N299" s="2"/>
      <c r="O299" s="2"/>
      <c r="P299" s="2"/>
      <c r="Q299" s="33">
        <f>IF(ISNUMBER(K299),IF(H299&gt;0,IF(I299&gt;0,J299,0),0),0)</f>
        <v>0</v>
      </c>
      <c r="R299" s="9">
        <f>IF(ISNUMBER(K299)=FALSE,J299,0)</f>
        <v>0</v>
      </c>
    </row>
    <row r="300" ht="12.75">
      <c r="A300" s="10"/>
      <c r="B300" s="49" t="s">
        <v>42</v>
      </c>
      <c r="C300" s="1"/>
      <c r="D300" s="1"/>
      <c r="E300" s="50" t="s">
        <v>328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 ht="12.75">
      <c r="A301" s="10"/>
      <c r="B301" s="49" t="s">
        <v>44</v>
      </c>
      <c r="C301" s="1"/>
      <c r="D301" s="1"/>
      <c r="E301" s="50" t="s">
        <v>329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ht="12.75">
      <c r="A302" s="10"/>
      <c r="B302" s="49" t="s">
        <v>46</v>
      </c>
      <c r="C302" s="1"/>
      <c r="D302" s="1"/>
      <c r="E302" s="50" t="s">
        <v>330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thickBot="1" ht="12.75">
      <c r="A303" s="10"/>
      <c r="B303" s="51" t="s">
        <v>48</v>
      </c>
      <c r="C303" s="52"/>
      <c r="D303" s="52"/>
      <c r="E303" s="53" t="s">
        <v>49</v>
      </c>
      <c r="F303" s="52"/>
      <c r="G303" s="52"/>
      <c r="H303" s="54"/>
      <c r="I303" s="52"/>
      <c r="J303" s="54"/>
      <c r="K303" s="52"/>
      <c r="L303" s="52"/>
      <c r="M303" s="13"/>
      <c r="N303" s="2"/>
      <c r="O303" s="2"/>
      <c r="P303" s="2"/>
      <c r="Q303" s="2"/>
    </row>
    <row r="304" thickTop="1" ht="12.75">
      <c r="A304" s="10"/>
      <c r="B304" s="41">
        <v>51</v>
      </c>
      <c r="C304" s="42" t="s">
        <v>331</v>
      </c>
      <c r="D304" s="42"/>
      <c r="E304" s="42" t="s">
        <v>332</v>
      </c>
      <c r="F304" s="42" t="s">
        <v>7</v>
      </c>
      <c r="G304" s="43" t="s">
        <v>201</v>
      </c>
      <c r="H304" s="55">
        <v>102</v>
      </c>
      <c r="I304" s="56">
        <v>0</v>
      </c>
      <c r="J304" s="57">
        <f>ROUND(H304*I304,2)</f>
        <v>0</v>
      </c>
      <c r="K304" s="58">
        <v>0.20999999999999999</v>
      </c>
      <c r="L304" s="59">
        <f>ROUND(J304*1.21,2)</f>
        <v>0</v>
      </c>
      <c r="M304" s="13"/>
      <c r="N304" s="2"/>
      <c r="O304" s="2"/>
      <c r="P304" s="2"/>
      <c r="Q304" s="33">
        <f>IF(ISNUMBER(K304),IF(H304&gt;0,IF(I304&gt;0,J304,0),0),0)</f>
        <v>0</v>
      </c>
      <c r="R304" s="9">
        <f>IF(ISNUMBER(K304)=FALSE,J304,0)</f>
        <v>0</v>
      </c>
    </row>
    <row r="305" ht="12.75">
      <c r="A305" s="10"/>
      <c r="B305" s="49" t="s">
        <v>42</v>
      </c>
      <c r="C305" s="1"/>
      <c r="D305" s="1"/>
      <c r="E305" s="50" t="s">
        <v>333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 ht="12.75">
      <c r="A306" s="10"/>
      <c r="B306" s="49" t="s">
        <v>44</v>
      </c>
      <c r="C306" s="1"/>
      <c r="D306" s="1"/>
      <c r="E306" s="50" t="s">
        <v>334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ht="12.75">
      <c r="A307" s="10"/>
      <c r="B307" s="49" t="s">
        <v>46</v>
      </c>
      <c r="C307" s="1"/>
      <c r="D307" s="1"/>
      <c r="E307" s="50" t="s">
        <v>335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 thickBot="1" ht="12.75">
      <c r="A308" s="10"/>
      <c r="B308" s="51" t="s">
        <v>48</v>
      </c>
      <c r="C308" s="52"/>
      <c r="D308" s="52"/>
      <c r="E308" s="53" t="s">
        <v>49</v>
      </c>
      <c r="F308" s="52"/>
      <c r="G308" s="52"/>
      <c r="H308" s="54"/>
      <c r="I308" s="52"/>
      <c r="J308" s="54"/>
      <c r="K308" s="52"/>
      <c r="L308" s="52"/>
      <c r="M308" s="13"/>
      <c r="N308" s="2"/>
      <c r="O308" s="2"/>
      <c r="P308" s="2"/>
      <c r="Q308" s="2"/>
    </row>
    <row r="309" thickTop="1" ht="12.75">
      <c r="A309" s="10"/>
      <c r="B309" s="41">
        <v>52</v>
      </c>
      <c r="C309" s="42" t="s">
        <v>336</v>
      </c>
      <c r="D309" s="42" t="s">
        <v>7</v>
      </c>
      <c r="E309" s="42" t="s">
        <v>337</v>
      </c>
      <c r="F309" s="42" t="s">
        <v>7</v>
      </c>
      <c r="G309" s="43" t="s">
        <v>201</v>
      </c>
      <c r="H309" s="55">
        <v>102</v>
      </c>
      <c r="I309" s="56">
        <v>0</v>
      </c>
      <c r="J309" s="57">
        <f>ROUND(H309*I309,2)</f>
        <v>0</v>
      </c>
      <c r="K309" s="58">
        <v>0.20999999999999999</v>
      </c>
      <c r="L309" s="59">
        <f>ROUND(J309*1.21,2)</f>
        <v>0</v>
      </c>
      <c r="M309" s="13"/>
      <c r="N309" s="2"/>
      <c r="O309" s="2"/>
      <c r="P309" s="2"/>
      <c r="Q309" s="33">
        <f>IF(ISNUMBER(K309),IF(H309&gt;0,IF(I309&gt;0,J309,0),0),0)</f>
        <v>0</v>
      </c>
      <c r="R309" s="9">
        <f>IF(ISNUMBER(K309)=FALSE,J309,0)</f>
        <v>0</v>
      </c>
    </row>
    <row r="310" ht="12.75">
      <c r="A310" s="10"/>
      <c r="B310" s="49" t="s">
        <v>42</v>
      </c>
      <c r="C310" s="1"/>
      <c r="D310" s="1"/>
      <c r="E310" s="50" t="s">
        <v>338</v>
      </c>
      <c r="F310" s="1"/>
      <c r="G310" s="1"/>
      <c r="H310" s="40"/>
      <c r="I310" s="1"/>
      <c r="J310" s="40"/>
      <c r="K310" s="1"/>
      <c r="L310" s="1"/>
      <c r="M310" s="13"/>
      <c r="N310" s="2"/>
      <c r="O310" s="2"/>
      <c r="P310" s="2"/>
      <c r="Q310" s="2"/>
    </row>
    <row r="311" ht="12.75">
      <c r="A311" s="10"/>
      <c r="B311" s="49" t="s">
        <v>44</v>
      </c>
      <c r="C311" s="1"/>
      <c r="D311" s="1"/>
      <c r="E311" s="50" t="s">
        <v>334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ht="12.75">
      <c r="A312" s="10"/>
      <c r="B312" s="49" t="s">
        <v>46</v>
      </c>
      <c r="C312" s="1"/>
      <c r="D312" s="1"/>
      <c r="E312" s="50" t="s">
        <v>339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thickBot="1" ht="12.75">
      <c r="A313" s="10"/>
      <c r="B313" s="51" t="s">
        <v>48</v>
      </c>
      <c r="C313" s="52"/>
      <c r="D313" s="52"/>
      <c r="E313" s="53" t="s">
        <v>49</v>
      </c>
      <c r="F313" s="52"/>
      <c r="G313" s="52"/>
      <c r="H313" s="54"/>
      <c r="I313" s="52"/>
      <c r="J313" s="54"/>
      <c r="K313" s="52"/>
      <c r="L313" s="52"/>
      <c r="M313" s="13"/>
      <c r="N313" s="2"/>
      <c r="O313" s="2"/>
      <c r="P313" s="2"/>
      <c r="Q313" s="2"/>
    </row>
    <row r="314" thickTop="1" ht="12.75">
      <c r="A314" s="10"/>
      <c r="B314" s="41">
        <v>53</v>
      </c>
      <c r="C314" s="42" t="s">
        <v>340</v>
      </c>
      <c r="D314" s="42"/>
      <c r="E314" s="42" t="s">
        <v>341</v>
      </c>
      <c r="F314" s="42" t="s">
        <v>7</v>
      </c>
      <c r="G314" s="43" t="s">
        <v>77</v>
      </c>
      <c r="H314" s="55">
        <v>5</v>
      </c>
      <c r="I314" s="56">
        <v>0</v>
      </c>
      <c r="J314" s="57">
        <f>ROUND(H314*I314,2)</f>
        <v>0</v>
      </c>
      <c r="K314" s="58">
        <v>0.20999999999999999</v>
      </c>
      <c r="L314" s="59">
        <f>ROUND(J314*1.21,2)</f>
        <v>0</v>
      </c>
      <c r="M314" s="13"/>
      <c r="N314" s="2"/>
      <c r="O314" s="2"/>
      <c r="P314" s="2"/>
      <c r="Q314" s="33">
        <f>IF(ISNUMBER(K314),IF(H314&gt;0,IF(I314&gt;0,J314,0),0),0)</f>
        <v>0</v>
      </c>
      <c r="R314" s="9">
        <f>IF(ISNUMBER(K314)=FALSE,J314,0)</f>
        <v>0</v>
      </c>
    </row>
    <row r="315" ht="12.75">
      <c r="A315" s="10"/>
      <c r="B315" s="49" t="s">
        <v>42</v>
      </c>
      <c r="C315" s="1"/>
      <c r="D315" s="1"/>
      <c r="E315" s="50" t="s">
        <v>7</v>
      </c>
      <c r="F315" s="1"/>
      <c r="G315" s="1"/>
      <c r="H315" s="40"/>
      <c r="I315" s="1"/>
      <c r="J315" s="40"/>
      <c r="K315" s="1"/>
      <c r="L315" s="1"/>
      <c r="M315" s="13"/>
      <c r="N315" s="2"/>
      <c r="O315" s="2"/>
      <c r="P315" s="2"/>
      <c r="Q315" s="2"/>
    </row>
    <row r="316" ht="12.75">
      <c r="A316" s="10"/>
      <c r="B316" s="49" t="s">
        <v>44</v>
      </c>
      <c r="C316" s="1"/>
      <c r="D316" s="1"/>
      <c r="E316" s="50" t="s">
        <v>342</v>
      </c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 ht="12.75">
      <c r="A317" s="10"/>
      <c r="B317" s="49" t="s">
        <v>46</v>
      </c>
      <c r="C317" s="1"/>
      <c r="D317" s="1"/>
      <c r="E317" s="50" t="s">
        <v>343</v>
      </c>
      <c r="F317" s="1"/>
      <c r="G317" s="1"/>
      <c r="H317" s="40"/>
      <c r="I317" s="1"/>
      <c r="J317" s="40"/>
      <c r="K317" s="1"/>
      <c r="L317" s="1"/>
      <c r="M317" s="13"/>
      <c r="N317" s="2"/>
      <c r="O317" s="2"/>
      <c r="P317" s="2"/>
      <c r="Q317" s="2"/>
    </row>
    <row r="318" thickBot="1" ht="12.75">
      <c r="A318" s="10"/>
      <c r="B318" s="51" t="s">
        <v>48</v>
      </c>
      <c r="C318" s="52"/>
      <c r="D318" s="52"/>
      <c r="E318" s="53" t="s">
        <v>49</v>
      </c>
      <c r="F318" s="52"/>
      <c r="G318" s="52"/>
      <c r="H318" s="54"/>
      <c r="I318" s="52"/>
      <c r="J318" s="54"/>
      <c r="K318" s="52"/>
      <c r="L318" s="52"/>
      <c r="M318" s="13"/>
      <c r="N318" s="2"/>
      <c r="O318" s="2"/>
      <c r="P318" s="2"/>
      <c r="Q318" s="2"/>
    </row>
    <row r="319" thickTop="1" ht="12.75">
      <c r="A319" s="10"/>
      <c r="B319" s="41">
        <v>54</v>
      </c>
      <c r="C319" s="42" t="s">
        <v>344</v>
      </c>
      <c r="D319" s="42" t="s">
        <v>7</v>
      </c>
      <c r="E319" s="42" t="s">
        <v>345</v>
      </c>
      <c r="F319" s="42" t="s">
        <v>7</v>
      </c>
      <c r="G319" s="43" t="s">
        <v>77</v>
      </c>
      <c r="H319" s="55">
        <v>5</v>
      </c>
      <c r="I319" s="56">
        <v>0</v>
      </c>
      <c r="J319" s="57">
        <f>ROUND(H319*I319,2)</f>
        <v>0</v>
      </c>
      <c r="K319" s="58">
        <v>0.20999999999999999</v>
      </c>
      <c r="L319" s="59">
        <f>ROUND(J319*1.21,2)</f>
        <v>0</v>
      </c>
      <c r="M319" s="13"/>
      <c r="N319" s="2"/>
      <c r="O319" s="2"/>
      <c r="P319" s="2"/>
      <c r="Q319" s="33">
        <f>IF(ISNUMBER(K319),IF(H319&gt;0,IF(I319&gt;0,J319,0),0),0)</f>
        <v>0</v>
      </c>
      <c r="R319" s="9">
        <f>IF(ISNUMBER(K319)=FALSE,J319,0)</f>
        <v>0</v>
      </c>
    </row>
    <row r="320" ht="12.75">
      <c r="A320" s="10"/>
      <c r="B320" s="49" t="s">
        <v>42</v>
      </c>
      <c r="C320" s="1"/>
      <c r="D320" s="1"/>
      <c r="E320" s="50" t="s">
        <v>7</v>
      </c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 ht="12.75">
      <c r="A321" s="10"/>
      <c r="B321" s="49" t="s">
        <v>44</v>
      </c>
      <c r="C321" s="1"/>
      <c r="D321" s="1"/>
      <c r="E321" s="50" t="s">
        <v>342</v>
      </c>
      <c r="F321" s="1"/>
      <c r="G321" s="1"/>
      <c r="H321" s="40"/>
      <c r="I321" s="1"/>
      <c r="J321" s="40"/>
      <c r="K321" s="1"/>
      <c r="L321" s="1"/>
      <c r="M321" s="13"/>
      <c r="N321" s="2"/>
      <c r="O321" s="2"/>
      <c r="P321" s="2"/>
      <c r="Q321" s="2"/>
    </row>
    <row r="322" ht="12.75">
      <c r="A322" s="10"/>
      <c r="B322" s="49" t="s">
        <v>46</v>
      </c>
      <c r="C322" s="1"/>
      <c r="D322" s="1"/>
      <c r="E322" s="50" t="s">
        <v>346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 thickBot="1" ht="12.75">
      <c r="A323" s="10"/>
      <c r="B323" s="51" t="s">
        <v>48</v>
      </c>
      <c r="C323" s="52"/>
      <c r="D323" s="52"/>
      <c r="E323" s="53" t="s">
        <v>49</v>
      </c>
      <c r="F323" s="52"/>
      <c r="G323" s="52"/>
      <c r="H323" s="54"/>
      <c r="I323" s="52"/>
      <c r="J323" s="54"/>
      <c r="K323" s="52"/>
      <c r="L323" s="52"/>
      <c r="M323" s="13"/>
      <c r="N323" s="2"/>
      <c r="O323" s="2"/>
      <c r="P323" s="2"/>
      <c r="Q323" s="2"/>
    </row>
    <row r="324" thickTop="1" ht="12.75">
      <c r="A324" s="10"/>
      <c r="B324" s="41">
        <v>55</v>
      </c>
      <c r="C324" s="42" t="s">
        <v>347</v>
      </c>
      <c r="D324" s="42" t="s">
        <v>7</v>
      </c>
      <c r="E324" s="42" t="s">
        <v>348</v>
      </c>
      <c r="F324" s="42" t="s">
        <v>7</v>
      </c>
      <c r="G324" s="43" t="s">
        <v>201</v>
      </c>
      <c r="H324" s="55">
        <v>140.40000000000001</v>
      </c>
      <c r="I324" s="56">
        <v>0</v>
      </c>
      <c r="J324" s="57">
        <f>ROUND(H324*I324,2)</f>
        <v>0</v>
      </c>
      <c r="K324" s="58">
        <v>0.20999999999999999</v>
      </c>
      <c r="L324" s="59">
        <f>ROUND(J324*1.21,2)</f>
        <v>0</v>
      </c>
      <c r="M324" s="13"/>
      <c r="N324" s="2"/>
      <c r="O324" s="2"/>
      <c r="P324" s="2"/>
      <c r="Q324" s="33">
        <f>IF(ISNUMBER(K324),IF(H324&gt;0,IF(I324&gt;0,J324,0),0),0)</f>
        <v>0</v>
      </c>
      <c r="R324" s="9">
        <f>IF(ISNUMBER(K324)=FALSE,J324,0)</f>
        <v>0</v>
      </c>
    </row>
    <row r="325" ht="12.75">
      <c r="A325" s="10"/>
      <c r="B325" s="49" t="s">
        <v>42</v>
      </c>
      <c r="C325" s="1"/>
      <c r="D325" s="1"/>
      <c r="E325" s="50" t="s">
        <v>7</v>
      </c>
      <c r="F325" s="1"/>
      <c r="G325" s="1"/>
      <c r="H325" s="40"/>
      <c r="I325" s="1"/>
      <c r="J325" s="40"/>
      <c r="K325" s="1"/>
      <c r="L325" s="1"/>
      <c r="M325" s="13"/>
      <c r="N325" s="2"/>
      <c r="O325" s="2"/>
      <c r="P325" s="2"/>
      <c r="Q325" s="2"/>
    </row>
    <row r="326" ht="12.75">
      <c r="A326" s="10"/>
      <c r="B326" s="49" t="s">
        <v>44</v>
      </c>
      <c r="C326" s="1"/>
      <c r="D326" s="1"/>
      <c r="E326" s="50" t="s">
        <v>302</v>
      </c>
      <c r="F326" s="1"/>
      <c r="G326" s="1"/>
      <c r="H326" s="40"/>
      <c r="I326" s="1"/>
      <c r="J326" s="40"/>
      <c r="K326" s="1"/>
      <c r="L326" s="1"/>
      <c r="M326" s="13"/>
      <c r="N326" s="2"/>
      <c r="O326" s="2"/>
      <c r="P326" s="2"/>
      <c r="Q326" s="2"/>
    </row>
    <row r="327" ht="12.75">
      <c r="A327" s="10"/>
      <c r="B327" s="49" t="s">
        <v>46</v>
      </c>
      <c r="C327" s="1"/>
      <c r="D327" s="1"/>
      <c r="E327" s="50" t="s">
        <v>349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 thickBot="1" ht="12.75">
      <c r="A328" s="10"/>
      <c r="B328" s="51" t="s">
        <v>48</v>
      </c>
      <c r="C328" s="52"/>
      <c r="D328" s="52"/>
      <c r="E328" s="53" t="s">
        <v>49</v>
      </c>
      <c r="F328" s="52"/>
      <c r="G328" s="52"/>
      <c r="H328" s="54"/>
      <c r="I328" s="52"/>
      <c r="J328" s="54"/>
      <c r="K328" s="52"/>
      <c r="L328" s="52"/>
      <c r="M328" s="13"/>
      <c r="N328" s="2"/>
      <c r="O328" s="2"/>
      <c r="P328" s="2"/>
      <c r="Q328" s="2"/>
    </row>
    <row r="329" thickTop="1" ht="12.75">
      <c r="A329" s="10"/>
      <c r="B329" s="41">
        <v>56</v>
      </c>
      <c r="C329" s="42" t="s">
        <v>350</v>
      </c>
      <c r="D329" s="42" t="s">
        <v>7</v>
      </c>
      <c r="E329" s="42" t="s">
        <v>351</v>
      </c>
      <c r="F329" s="42" t="s">
        <v>7</v>
      </c>
      <c r="G329" s="43" t="s">
        <v>201</v>
      </c>
      <c r="H329" s="55">
        <v>150</v>
      </c>
      <c r="I329" s="56">
        <v>0</v>
      </c>
      <c r="J329" s="57">
        <f>ROUND(H329*I329,2)</f>
        <v>0</v>
      </c>
      <c r="K329" s="58">
        <v>0.20999999999999999</v>
      </c>
      <c r="L329" s="59">
        <f>ROUND(J329*1.21,2)</f>
        <v>0</v>
      </c>
      <c r="M329" s="13"/>
      <c r="N329" s="2"/>
      <c r="O329" s="2"/>
      <c r="P329" s="2"/>
      <c r="Q329" s="33">
        <f>IF(ISNUMBER(K329),IF(H329&gt;0,IF(I329&gt;0,J329,0),0),0)</f>
        <v>0</v>
      </c>
      <c r="R329" s="9">
        <f>IF(ISNUMBER(K329)=FALSE,J329,0)</f>
        <v>0</v>
      </c>
    </row>
    <row r="330" ht="12.75">
      <c r="A330" s="10"/>
      <c r="B330" s="49" t="s">
        <v>42</v>
      </c>
      <c r="C330" s="1"/>
      <c r="D330" s="1"/>
      <c r="E330" s="50" t="s">
        <v>352</v>
      </c>
      <c r="F330" s="1"/>
      <c r="G330" s="1"/>
      <c r="H330" s="40"/>
      <c r="I330" s="1"/>
      <c r="J330" s="40"/>
      <c r="K330" s="1"/>
      <c r="L330" s="1"/>
      <c r="M330" s="13"/>
      <c r="N330" s="2"/>
      <c r="O330" s="2"/>
      <c r="P330" s="2"/>
      <c r="Q330" s="2"/>
    </row>
    <row r="331" ht="12.75">
      <c r="A331" s="10"/>
      <c r="B331" s="49" t="s">
        <v>44</v>
      </c>
      <c r="C331" s="1"/>
      <c r="D331" s="1"/>
      <c r="E331" s="50" t="s">
        <v>353</v>
      </c>
      <c r="F331" s="1"/>
      <c r="G331" s="1"/>
      <c r="H331" s="40"/>
      <c r="I331" s="1"/>
      <c r="J331" s="40"/>
      <c r="K331" s="1"/>
      <c r="L331" s="1"/>
      <c r="M331" s="13"/>
      <c r="N331" s="2"/>
      <c r="O331" s="2"/>
      <c r="P331" s="2"/>
      <c r="Q331" s="2"/>
    </row>
    <row r="332" ht="12.75">
      <c r="A332" s="10"/>
      <c r="B332" s="49" t="s">
        <v>46</v>
      </c>
      <c r="C332" s="1"/>
      <c r="D332" s="1"/>
      <c r="E332" s="50" t="s">
        <v>354</v>
      </c>
      <c r="F332" s="1"/>
      <c r="G332" s="1"/>
      <c r="H332" s="40"/>
      <c r="I332" s="1"/>
      <c r="J332" s="40"/>
      <c r="K332" s="1"/>
      <c r="L332" s="1"/>
      <c r="M332" s="13"/>
      <c r="N332" s="2"/>
      <c r="O332" s="2"/>
      <c r="P332" s="2"/>
      <c r="Q332" s="2"/>
    </row>
    <row r="333" thickBot="1" ht="12.75">
      <c r="A333" s="10"/>
      <c r="B333" s="51" t="s">
        <v>48</v>
      </c>
      <c r="C333" s="52"/>
      <c r="D333" s="52"/>
      <c r="E333" s="53" t="s">
        <v>49</v>
      </c>
      <c r="F333" s="52"/>
      <c r="G333" s="52"/>
      <c r="H333" s="54"/>
      <c r="I333" s="52"/>
      <c r="J333" s="54"/>
      <c r="K333" s="52"/>
      <c r="L333" s="52"/>
      <c r="M333" s="13"/>
      <c r="N333" s="2"/>
      <c r="O333" s="2"/>
      <c r="P333" s="2"/>
      <c r="Q333" s="2"/>
    </row>
    <row r="334" thickTop="1" ht="12.75">
      <c r="A334" s="10"/>
      <c r="B334" s="41">
        <v>57</v>
      </c>
      <c r="C334" s="42" t="s">
        <v>355</v>
      </c>
      <c r="D334" s="42" t="s">
        <v>7</v>
      </c>
      <c r="E334" s="42" t="s">
        <v>356</v>
      </c>
      <c r="F334" s="42" t="s">
        <v>7</v>
      </c>
      <c r="G334" s="43" t="s">
        <v>135</v>
      </c>
      <c r="H334" s="55">
        <v>190.15199999999999</v>
      </c>
      <c r="I334" s="56">
        <v>0</v>
      </c>
      <c r="J334" s="57">
        <f>ROUND(H334*I334,2)</f>
        <v>0</v>
      </c>
      <c r="K334" s="58">
        <v>0.20999999999999999</v>
      </c>
      <c r="L334" s="59">
        <f>ROUND(J334*1.21,2)</f>
        <v>0</v>
      </c>
      <c r="M334" s="13"/>
      <c r="N334" s="2"/>
      <c r="O334" s="2"/>
      <c r="P334" s="2"/>
      <c r="Q334" s="33">
        <f>IF(ISNUMBER(K334),IF(H334&gt;0,IF(I334&gt;0,J334,0),0),0)</f>
        <v>0</v>
      </c>
      <c r="R334" s="9">
        <f>IF(ISNUMBER(K334)=FALSE,J334,0)</f>
        <v>0</v>
      </c>
    </row>
    <row r="335" ht="12.75">
      <c r="A335" s="10"/>
      <c r="B335" s="49" t="s">
        <v>42</v>
      </c>
      <c r="C335" s="1"/>
      <c r="D335" s="1"/>
      <c r="E335" s="50" t="s">
        <v>357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 ht="12.75">
      <c r="A336" s="10"/>
      <c r="B336" s="49" t="s">
        <v>44</v>
      </c>
      <c r="C336" s="1"/>
      <c r="D336" s="1"/>
      <c r="E336" s="50" t="s">
        <v>358</v>
      </c>
      <c r="F336" s="1"/>
      <c r="G336" s="1"/>
      <c r="H336" s="40"/>
      <c r="I336" s="1"/>
      <c r="J336" s="40"/>
      <c r="K336" s="1"/>
      <c r="L336" s="1"/>
      <c r="M336" s="13"/>
      <c r="N336" s="2"/>
      <c r="O336" s="2"/>
      <c r="P336" s="2"/>
      <c r="Q336" s="2"/>
    </row>
    <row r="337" ht="12.75">
      <c r="A337" s="10"/>
      <c r="B337" s="49" t="s">
        <v>46</v>
      </c>
      <c r="C337" s="1"/>
      <c r="D337" s="1"/>
      <c r="E337" s="50" t="s">
        <v>359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 thickBot="1" ht="12.75">
      <c r="A338" s="10"/>
      <c r="B338" s="51" t="s">
        <v>48</v>
      </c>
      <c r="C338" s="52"/>
      <c r="D338" s="52"/>
      <c r="E338" s="53" t="s">
        <v>49</v>
      </c>
      <c r="F338" s="52"/>
      <c r="G338" s="52"/>
      <c r="H338" s="54"/>
      <c r="I338" s="52"/>
      <c r="J338" s="54"/>
      <c r="K338" s="52"/>
      <c r="L338" s="52"/>
      <c r="M338" s="13"/>
      <c r="N338" s="2"/>
      <c r="O338" s="2"/>
      <c r="P338" s="2"/>
      <c r="Q338" s="2"/>
    </row>
    <row r="339" thickTop="1" ht="12.75">
      <c r="A339" s="10"/>
      <c r="B339" s="41">
        <v>58</v>
      </c>
      <c r="C339" s="42" t="s">
        <v>360</v>
      </c>
      <c r="D339" s="42" t="s">
        <v>7</v>
      </c>
      <c r="E339" s="42" t="s">
        <v>361</v>
      </c>
      <c r="F339" s="42" t="s">
        <v>7</v>
      </c>
      <c r="G339" s="43" t="s">
        <v>129</v>
      </c>
      <c r="H339" s="55">
        <v>163</v>
      </c>
      <c r="I339" s="56">
        <v>0</v>
      </c>
      <c r="J339" s="57">
        <f>ROUND(H339*I339,2)</f>
        <v>0</v>
      </c>
      <c r="K339" s="58">
        <v>0.20999999999999999</v>
      </c>
      <c r="L339" s="59">
        <f>ROUND(J339*1.21,2)</f>
        <v>0</v>
      </c>
      <c r="M339" s="13"/>
      <c r="N339" s="2"/>
      <c r="O339" s="2"/>
      <c r="P339" s="2"/>
      <c r="Q339" s="33">
        <f>IF(ISNUMBER(K339),IF(H339&gt;0,IF(I339&gt;0,J339,0),0),0)</f>
        <v>0</v>
      </c>
      <c r="R339" s="9">
        <f>IF(ISNUMBER(K339)=FALSE,J339,0)</f>
        <v>0</v>
      </c>
    </row>
    <row r="340" ht="12.75">
      <c r="A340" s="10"/>
      <c r="B340" s="49" t="s">
        <v>42</v>
      </c>
      <c r="C340" s="1"/>
      <c r="D340" s="1"/>
      <c r="E340" s="50" t="s">
        <v>362</v>
      </c>
      <c r="F340" s="1"/>
      <c r="G340" s="1"/>
      <c r="H340" s="40"/>
      <c r="I340" s="1"/>
      <c r="J340" s="40"/>
      <c r="K340" s="1"/>
      <c r="L340" s="1"/>
      <c r="M340" s="13"/>
      <c r="N340" s="2"/>
      <c r="O340" s="2"/>
      <c r="P340" s="2"/>
      <c r="Q340" s="2"/>
    </row>
    <row r="341" ht="12.75">
      <c r="A341" s="10"/>
      <c r="B341" s="49" t="s">
        <v>44</v>
      </c>
      <c r="C341" s="1"/>
      <c r="D341" s="1"/>
      <c r="E341" s="50" t="s">
        <v>363</v>
      </c>
      <c r="F341" s="1"/>
      <c r="G341" s="1"/>
      <c r="H341" s="40"/>
      <c r="I341" s="1"/>
      <c r="J341" s="40"/>
      <c r="K341" s="1"/>
      <c r="L341" s="1"/>
      <c r="M341" s="13"/>
      <c r="N341" s="2"/>
      <c r="O341" s="2"/>
      <c r="P341" s="2"/>
      <c r="Q341" s="2"/>
    </row>
    <row r="342" ht="12.75">
      <c r="A342" s="10"/>
      <c r="B342" s="49" t="s">
        <v>46</v>
      </c>
      <c r="C342" s="1"/>
      <c r="D342" s="1"/>
      <c r="E342" s="50" t="s">
        <v>364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 thickBot="1" ht="12.75">
      <c r="A343" s="10"/>
      <c r="B343" s="51" t="s">
        <v>48</v>
      </c>
      <c r="C343" s="52"/>
      <c r="D343" s="52"/>
      <c r="E343" s="53" t="s">
        <v>49</v>
      </c>
      <c r="F343" s="52"/>
      <c r="G343" s="52"/>
      <c r="H343" s="54"/>
      <c r="I343" s="52"/>
      <c r="J343" s="54"/>
      <c r="K343" s="52"/>
      <c r="L343" s="52"/>
      <c r="M343" s="13"/>
      <c r="N343" s="2"/>
      <c r="O343" s="2"/>
      <c r="P343" s="2"/>
      <c r="Q343" s="2"/>
    </row>
    <row r="344" thickTop="1" thickBot="1" ht="25" customHeight="1">
      <c r="A344" s="10"/>
      <c r="B344" s="1"/>
      <c r="C344" s="60">
        <v>9</v>
      </c>
      <c r="D344" s="1"/>
      <c r="E344" s="60" t="s">
        <v>93</v>
      </c>
      <c r="F344" s="1"/>
      <c r="G344" s="61" t="s">
        <v>80</v>
      </c>
      <c r="H344" s="62">
        <f>J289+J294+J299+J304+J309+J314+J319+J324+J329+J334+J339</f>
        <v>0</v>
      </c>
      <c r="I344" s="61" t="s">
        <v>81</v>
      </c>
      <c r="J344" s="63">
        <f>(L344-H344)</f>
        <v>0</v>
      </c>
      <c r="K344" s="61" t="s">
        <v>82</v>
      </c>
      <c r="L344" s="64">
        <f>ROUND((J289+J294+J299+J304+J309+J314+J319+J324+J329+J334+J339)*1.21,2)</f>
        <v>0</v>
      </c>
      <c r="M344" s="13"/>
      <c r="N344" s="2"/>
      <c r="O344" s="2"/>
      <c r="P344" s="2"/>
      <c r="Q344" s="33">
        <f>0+Q289+Q294+Q299+Q304+Q309+Q314+Q319+Q324+Q329+Q334+Q339</f>
        <v>0</v>
      </c>
      <c r="R344" s="9">
        <f>0+R289+R294+R299+R304+R309+R314+R319+R324+R329+R334+R339</f>
        <v>0</v>
      </c>
      <c r="S344" s="65">
        <f>Q344*(1+J344)+R344</f>
        <v>0</v>
      </c>
    </row>
    <row r="345" thickTop="1" thickBot="1" ht="25" customHeight="1">
      <c r="A345" s="10"/>
      <c r="B345" s="66"/>
      <c r="C345" s="66"/>
      <c r="D345" s="66"/>
      <c r="E345" s="66"/>
      <c r="F345" s="66"/>
      <c r="G345" s="67" t="s">
        <v>83</v>
      </c>
      <c r="H345" s="68">
        <f>0+J289+J294+J299+J304+J309+J314+J319+J324+J329+J334+J339</f>
        <v>0</v>
      </c>
      <c r="I345" s="67" t="s">
        <v>84</v>
      </c>
      <c r="J345" s="69">
        <f>0+J344</f>
        <v>0</v>
      </c>
      <c r="K345" s="67" t="s">
        <v>85</v>
      </c>
      <c r="L345" s="70">
        <f>0+L344</f>
        <v>0</v>
      </c>
      <c r="M345" s="13"/>
      <c r="N345" s="2"/>
      <c r="O345" s="2"/>
      <c r="P345" s="2"/>
      <c r="Q345" s="2"/>
    </row>
    <row r="346" ht="12.75">
      <c r="A346" s="14"/>
      <c r="B346" s="4"/>
      <c r="C346" s="4"/>
      <c r="D346" s="4"/>
      <c r="E346" s="4"/>
      <c r="F346" s="4"/>
      <c r="G346" s="4"/>
      <c r="H346" s="71"/>
      <c r="I346" s="4"/>
      <c r="J346" s="71"/>
      <c r="K346" s="4"/>
      <c r="L346" s="4"/>
      <c r="M346" s="15"/>
      <c r="N346" s="2"/>
      <c r="O346" s="2"/>
      <c r="P346" s="2"/>
      <c r="Q346" s="2"/>
    </row>
    <row r="347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"/>
      <c r="O347" s="2"/>
      <c r="P347" s="2"/>
      <c r="Q347" s="2"/>
    </row>
  </sheetData>
  <mergeCells count="26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5:L5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33:L133"/>
    <mergeCell ref="B195:D195"/>
    <mergeCell ref="B196:D196"/>
    <mergeCell ref="B197:D197"/>
    <mergeCell ref="B198:D198"/>
    <mergeCell ref="B201:L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9:L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2:L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9:D269"/>
    <mergeCell ref="B270:D270"/>
    <mergeCell ref="B271:D271"/>
    <mergeCell ref="B272:D272"/>
    <mergeCell ref="B275:L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288:L28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2025-11-07T07:35:03Z</dcterms:modified>
</cp:coreProperties>
</file>